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id\PROINK s.r.o\PROINK - akce\PETRVALD OSTRAVSKA\DPS ÚSEK 2\TEXTY\"/>
    </mc:Choice>
  </mc:AlternateContent>
  <bookViews>
    <workbookView xWindow="0" yWindow="0" windowWidth="28800" windowHeight="12435" activeTab="1"/>
  </bookViews>
  <sheets>
    <sheet name="Rekapitulace stavby" sheetId="1" r:id="rId1"/>
    <sheet name="PROINK2 - Oprava chodníku..." sheetId="2" r:id="rId2"/>
    <sheet name="SO 02 - Výměna kabelů VO ..." sheetId="3" state="hidden" r:id="rId3"/>
    <sheet name="VON - Vedlejší a ostatní ..." sheetId="4" r:id="rId4"/>
    <sheet name="Pokyny pro vyplnění" sheetId="5" state="hidden" r:id="rId5"/>
  </sheets>
  <definedNames>
    <definedName name="_xlnm._FilterDatabase" localSheetId="1" hidden="1">'PROINK2 - Oprava chodníku...'!$C$79:$K$240</definedName>
    <definedName name="_xlnm._FilterDatabase" localSheetId="2" hidden="1">'SO 02 - Výměna kabelů VO ...'!$C$80:$K$84</definedName>
    <definedName name="_xlnm._FilterDatabase" localSheetId="3" hidden="1">'VON - Vedlejší a ostatní ...'!$C$78:$K$87</definedName>
    <definedName name="_xlnm.Print_Titles" localSheetId="1">'PROINK2 - Oprava chodníku...'!$79:$79</definedName>
    <definedName name="_xlnm.Print_Titles" localSheetId="0">'Rekapitulace stavby'!$52:$52</definedName>
    <definedName name="_xlnm.Print_Titles" localSheetId="2">'SO 02 - Výměna kabelů VO ...'!$80:$80</definedName>
    <definedName name="_xlnm.Print_Titles" localSheetId="3">'VON - Vedlejší a ostatní ...'!$78:$78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1">'PROINK2 - Oprava chodníku...'!$C$4:$J$37,'PROINK2 - Oprava chodníku...'!$C$43:$J$63,'PROINK2 - Oprava chodníku...'!$C$69:$K$240</definedName>
    <definedName name="_xlnm.Print_Area" localSheetId="0">'Rekapitulace stavby'!$D$4:$AO$36,'Rekapitulace stavby'!$C$42:$AQ$58</definedName>
    <definedName name="_xlnm.Print_Area" localSheetId="2">'SO 02 - Výměna kabelů VO ...'!$C$4:$J$39,'SO 02 - Výměna kabelů VO ...'!$C$45:$J$62,'SO 02 - Výměna kabelů VO ...'!$C$68:$K$84</definedName>
    <definedName name="_xlnm.Print_Area" localSheetId="3">'VON - Vedlejší a ostatní ...'!$C$4:$J$39,'VON - Vedlejší a ostatní ...'!$C$45:$J$60,'VON - Vedlejší a ostatní ...'!$C$66:$K$87</definedName>
  </definedNames>
  <calcPr calcId="152511"/>
</workbook>
</file>

<file path=xl/calcChain.xml><?xml version="1.0" encoding="utf-8"?>
<calcChain xmlns="http://schemas.openxmlformats.org/spreadsheetml/2006/main">
  <c r="AN56" i="1" l="1"/>
  <c r="J37" i="4" l="1"/>
  <c r="J36" i="4"/>
  <c r="AY57" i="1" s="1"/>
  <c r="J35" i="4"/>
  <c r="AX57" i="1" s="1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BI80" i="4"/>
  <c r="BH80" i="4"/>
  <c r="BG80" i="4"/>
  <c r="BF80" i="4"/>
  <c r="T80" i="4"/>
  <c r="R80" i="4"/>
  <c r="P80" i="4"/>
  <c r="J76" i="4"/>
  <c r="F75" i="4"/>
  <c r="F73" i="4"/>
  <c r="E71" i="4"/>
  <c r="J55" i="4"/>
  <c r="F54" i="4"/>
  <c r="F52" i="4"/>
  <c r="E50" i="4"/>
  <c r="J21" i="4"/>
  <c r="E21" i="4"/>
  <c r="J75" i="4" s="1"/>
  <c r="J20" i="4"/>
  <c r="J18" i="4"/>
  <c r="E18" i="4"/>
  <c r="F55" i="4" s="1"/>
  <c r="J17" i="4"/>
  <c r="J12" i="4"/>
  <c r="J52" i="4"/>
  <c r="E7" i="4"/>
  <c r="E48" i="4"/>
  <c r="J37" i="3"/>
  <c r="J36" i="3"/>
  <c r="AY56" i="1" s="1"/>
  <c r="J35" i="3"/>
  <c r="AX56" i="1"/>
  <c r="BI84" i="3"/>
  <c r="F37" i="3" s="1"/>
  <c r="BD56" i="1" s="1"/>
  <c r="BH84" i="3"/>
  <c r="BG84" i="3"/>
  <c r="BF84" i="3"/>
  <c r="T84" i="3"/>
  <c r="T83" i="3" s="1"/>
  <c r="T82" i="3" s="1"/>
  <c r="T81" i="3" s="1"/>
  <c r="R84" i="3"/>
  <c r="R83" i="3" s="1"/>
  <c r="R82" i="3" s="1"/>
  <c r="R81" i="3" s="1"/>
  <c r="P84" i="3"/>
  <c r="P83" i="3" s="1"/>
  <c r="P82" i="3" s="1"/>
  <c r="P81" i="3" s="1"/>
  <c r="AU56" i="1" s="1"/>
  <c r="J78" i="3"/>
  <c r="F77" i="3"/>
  <c r="F75" i="3"/>
  <c r="E73" i="3"/>
  <c r="J55" i="3"/>
  <c r="F54" i="3"/>
  <c r="F52" i="3"/>
  <c r="E50" i="3"/>
  <c r="J21" i="3"/>
  <c r="E21" i="3"/>
  <c r="J77" i="3" s="1"/>
  <c r="J20" i="3"/>
  <c r="J18" i="3"/>
  <c r="E18" i="3"/>
  <c r="F55" i="3" s="1"/>
  <c r="J17" i="3"/>
  <c r="J12" i="3"/>
  <c r="J52" i="3"/>
  <c r="E7" i="3"/>
  <c r="E48" i="3"/>
  <c r="J35" i="2"/>
  <c r="J34" i="2"/>
  <c r="AY55" i="1" s="1"/>
  <c r="J33" i="2"/>
  <c r="AX55" i="1" s="1"/>
  <c r="BI239" i="2"/>
  <c r="BH239" i="2"/>
  <c r="BG239" i="2"/>
  <c r="BF239" i="2"/>
  <c r="T239" i="2"/>
  <c r="T238" i="2" s="1"/>
  <c r="R239" i="2"/>
  <c r="R238" i="2" s="1"/>
  <c r="P239" i="2"/>
  <c r="P238" i="2" s="1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F76" i="2"/>
  <c r="F74" i="2"/>
  <c r="E72" i="2"/>
  <c r="J51" i="2"/>
  <c r="F50" i="2"/>
  <c r="F48" i="2"/>
  <c r="E46" i="2"/>
  <c r="J19" i="2"/>
  <c r="E19" i="2"/>
  <c r="J76" i="2"/>
  <c r="J18" i="2"/>
  <c r="J16" i="2"/>
  <c r="E16" i="2"/>
  <c r="F51" i="2"/>
  <c r="J15" i="2"/>
  <c r="J10" i="2"/>
  <c r="J48" i="2"/>
  <c r="L50" i="1"/>
  <c r="AM50" i="1"/>
  <c r="AM49" i="1"/>
  <c r="L49" i="1"/>
  <c r="AM47" i="1"/>
  <c r="L47" i="1"/>
  <c r="L45" i="1"/>
  <c r="L44" i="1"/>
  <c r="BK188" i="2"/>
  <c r="BK114" i="2"/>
  <c r="BK209" i="2"/>
  <c r="BK152" i="2"/>
  <c r="J96" i="2"/>
  <c r="J225" i="2"/>
  <c r="J153" i="2"/>
  <c r="J92" i="2"/>
  <c r="BK180" i="2"/>
  <c r="J152" i="2"/>
  <c r="J84" i="2"/>
  <c r="J81" i="4"/>
  <c r="J87" i="4"/>
  <c r="BK185" i="2"/>
  <c r="BK96" i="2"/>
  <c r="BK173" i="2"/>
  <c r="J124" i="2"/>
  <c r="BK235" i="2"/>
  <c r="J198" i="2"/>
  <c r="BK166" i="2"/>
  <c r="J114" i="2"/>
  <c r="BK227" i="2"/>
  <c r="BK179" i="2"/>
  <c r="BK129" i="2"/>
  <c r="BK87" i="4"/>
  <c r="J223" i="2"/>
  <c r="BK126" i="2"/>
  <c r="BK223" i="2"/>
  <c r="J163" i="2"/>
  <c r="BK100" i="2"/>
  <c r="BK221" i="2"/>
  <c r="J168" i="2"/>
  <c r="J102" i="2"/>
  <c r="BK189" i="2"/>
  <c r="BK136" i="2"/>
  <c r="BK183" i="2"/>
  <c r="J90" i="2"/>
  <c r="BK182" i="2"/>
  <c r="J134" i="2"/>
  <c r="J233" i="2"/>
  <c r="J185" i="2"/>
  <c r="BK86" i="2"/>
  <c r="J194" i="2"/>
  <c r="J126" i="2"/>
  <c r="BK83" i="4"/>
  <c r="BK204" i="2"/>
  <c r="BK177" i="2"/>
  <c r="BK92" i="2"/>
  <c r="J166" i="2"/>
  <c r="BK102" i="2"/>
  <c r="BK208" i="2"/>
  <c r="J161" i="2"/>
  <c r="J110" i="2"/>
  <c r="BK192" i="2"/>
  <c r="J169" i="2"/>
  <c r="J34" i="3"/>
  <c r="AW56" i="1" s="1"/>
  <c r="BK196" i="2"/>
  <c r="BK161" i="2"/>
  <c r="BK104" i="2"/>
  <c r="BK230" i="2"/>
  <c r="J188" i="2"/>
  <c r="J155" i="2"/>
  <c r="J112" i="2"/>
  <c r="BK82" i="2"/>
  <c r="BK191" i="2"/>
  <c r="BK110" i="2"/>
  <c r="BK81" i="4"/>
  <c r="BK215" i="2"/>
  <c r="BK163" i="2"/>
  <c r="BK94" i="2"/>
  <c r="J208" i="2"/>
  <c r="J144" i="2"/>
  <c r="J86" i="2"/>
  <c r="J189" i="2"/>
  <c r="BK157" i="2"/>
  <c r="BK119" i="2"/>
  <c r="J221" i="2"/>
  <c r="BK153" i="2"/>
  <c r="BK90" i="2"/>
  <c r="BK85" i="4"/>
  <c r="BK233" i="2"/>
  <c r="J191" i="2"/>
  <c r="J157" i="2"/>
  <c r="J88" i="2"/>
  <c r="BK150" i="2"/>
  <c r="BK239" i="2"/>
  <c r="J200" i="2"/>
  <c r="BK98" i="2"/>
  <c r="BK212" i="2"/>
  <c r="J159" i="2"/>
  <c r="F35" i="3"/>
  <c r="BB56" i="1" s="1"/>
  <c r="J228" i="2"/>
  <c r="BK194" i="2"/>
  <c r="BK141" i="2"/>
  <c r="BK236" i="2"/>
  <c r="BK176" i="2"/>
  <c r="J129" i="2"/>
  <c r="BK210" i="2"/>
  <c r="BK174" i="2"/>
  <c r="BK134" i="2"/>
  <c r="J80" i="4"/>
  <c r="J209" i="2"/>
  <c r="BK155" i="2"/>
  <c r="J236" i="2"/>
  <c r="J183" i="2"/>
  <c r="J151" i="2"/>
  <c r="J98" i="2"/>
  <c r="J227" i="2"/>
  <c r="J174" i="2"/>
  <c r="J132" i="2"/>
  <c r="J104" i="2"/>
  <c r="BK216" i="2"/>
  <c r="BK170" i="2"/>
  <c r="J84" i="3"/>
  <c r="J83" i="4"/>
  <c r="BK198" i="2"/>
  <c r="J232" i="2"/>
  <c r="J177" i="2"/>
  <c r="J136" i="2"/>
  <c r="J229" i="2"/>
  <c r="J180" i="2"/>
  <c r="J150" i="2"/>
  <c r="BK84" i="2"/>
  <c r="J215" i="2"/>
  <c r="J176" i="2"/>
  <c r="BK84" i="3"/>
  <c r="BK80" i="4"/>
  <c r="J205" i="2"/>
  <c r="J100" i="2"/>
  <c r="BK200" i="2"/>
  <c r="BK159" i="2"/>
  <c r="BK88" i="2"/>
  <c r="J218" i="2"/>
  <c r="BK122" i="2"/>
  <c r="J219" i="2"/>
  <c r="J182" i="2"/>
  <c r="J82" i="4"/>
  <c r="J84" i="4"/>
  <c r="J216" i="2"/>
  <c r="BK132" i="2"/>
  <c r="J230" i="2"/>
  <c r="J179" i="2"/>
  <c r="J117" i="2"/>
  <c r="BK232" i="2"/>
  <c r="BK169" i="2"/>
  <c r="J141" i="2"/>
  <c r="AS54" i="1"/>
  <c r="J122" i="2"/>
  <c r="J85" i="4"/>
  <c r="BK219" i="2"/>
  <c r="J192" i="2"/>
  <c r="BK117" i="2"/>
  <c r="J210" i="2"/>
  <c r="BK138" i="2"/>
  <c r="J82" i="2"/>
  <c r="J212" i="2"/>
  <c r="J170" i="2"/>
  <c r="BK147" i="2"/>
  <c r="J94" i="2"/>
  <c r="BK205" i="2"/>
  <c r="J147" i="2"/>
  <c r="F36" i="3"/>
  <c r="BC56" i="1" s="1"/>
  <c r="BK186" i="2"/>
  <c r="BK106" i="2"/>
  <c r="J186" i="2"/>
  <c r="J106" i="2"/>
  <c r="J239" i="2"/>
  <c r="J204" i="2"/>
  <c r="J172" i="2"/>
  <c r="J138" i="2"/>
  <c r="J235" i="2"/>
  <c r="J196" i="2"/>
  <c r="BK168" i="2"/>
  <c r="BK124" i="2"/>
  <c r="BK82" i="4"/>
  <c r="BK218" i="2"/>
  <c r="J119" i="2"/>
  <c r="BK225" i="2"/>
  <c r="BK172" i="2"/>
  <c r="BK112" i="2"/>
  <c r="BK228" i="2"/>
  <c r="BK151" i="2"/>
  <c r="BK229" i="2"/>
  <c r="J173" i="2"/>
  <c r="BK144" i="2"/>
  <c r="BK84" i="4"/>
  <c r="P81" i="2" l="1"/>
  <c r="R116" i="2"/>
  <c r="R128" i="2"/>
  <c r="R140" i="2"/>
  <c r="R80" i="2" s="1"/>
  <c r="R165" i="2"/>
  <c r="T199" i="2"/>
  <c r="BK81" i="2"/>
  <c r="J81" i="2"/>
  <c r="J56" i="2" s="1"/>
  <c r="BK116" i="2"/>
  <c r="J116" i="2"/>
  <c r="J57" i="2"/>
  <c r="BK128" i="2"/>
  <c r="J128" i="2"/>
  <c r="J58" i="2"/>
  <c r="BK140" i="2"/>
  <c r="J140" i="2" s="1"/>
  <c r="J59" i="2" s="1"/>
  <c r="BK165" i="2"/>
  <c r="J165" i="2"/>
  <c r="J60" i="2" s="1"/>
  <c r="BK199" i="2"/>
  <c r="J199" i="2"/>
  <c r="J61" i="2"/>
  <c r="T81" i="2"/>
  <c r="T116" i="2"/>
  <c r="T128" i="2"/>
  <c r="T140" i="2"/>
  <c r="T165" i="2"/>
  <c r="R199" i="2"/>
  <c r="P79" i="4"/>
  <c r="AU57" i="1"/>
  <c r="T79" i="4"/>
  <c r="R81" i="2"/>
  <c r="P116" i="2"/>
  <c r="P128" i="2"/>
  <c r="P140" i="2"/>
  <c r="P165" i="2"/>
  <c r="P199" i="2"/>
  <c r="BK79" i="4"/>
  <c r="J79" i="4"/>
  <c r="J59" i="4"/>
  <c r="R79" i="4"/>
  <c r="BK83" i="3"/>
  <c r="BK82" i="3"/>
  <c r="J82" i="3"/>
  <c r="J60" i="3"/>
  <c r="BK238" i="2"/>
  <c r="J238" i="2"/>
  <c r="J62" i="2"/>
  <c r="J54" i="4"/>
  <c r="J73" i="4"/>
  <c r="F76" i="4"/>
  <c r="BE80" i="4"/>
  <c r="BE81" i="4"/>
  <c r="BE82" i="4"/>
  <c r="E69" i="4"/>
  <c r="BE85" i="4"/>
  <c r="BE83" i="4"/>
  <c r="BE84" i="4"/>
  <c r="BE87" i="4"/>
  <c r="F78" i="3"/>
  <c r="J54" i="3"/>
  <c r="E71" i="3"/>
  <c r="J75" i="3"/>
  <c r="BE84" i="3"/>
  <c r="F33" i="3" s="1"/>
  <c r="AZ56" i="1" s="1"/>
  <c r="J50" i="2"/>
  <c r="BE86" i="2"/>
  <c r="BE92" i="2"/>
  <c r="BE94" i="2"/>
  <c r="BE98" i="2"/>
  <c r="BE114" i="2"/>
  <c r="BE138" i="2"/>
  <c r="BE141" i="2"/>
  <c r="BE150" i="2"/>
  <c r="BE152" i="2"/>
  <c r="BE163" i="2"/>
  <c r="BE166" i="2"/>
  <c r="BE172" i="2"/>
  <c r="BE176" i="2"/>
  <c r="BE182" i="2"/>
  <c r="BE183" i="2"/>
  <c r="BE185" i="2"/>
  <c r="BE208" i="2"/>
  <c r="BE215" i="2"/>
  <c r="BE223" i="2"/>
  <c r="BE225" i="2"/>
  <c r="BE228" i="2"/>
  <c r="J74" i="2"/>
  <c r="F77" i="2"/>
  <c r="BE96" i="2"/>
  <c r="BE100" i="2"/>
  <c r="BE102" i="2"/>
  <c r="BE104" i="2"/>
  <c r="BE132" i="2"/>
  <c r="BE144" i="2"/>
  <c r="BE161" i="2"/>
  <c r="BE170" i="2"/>
  <c r="BE177" i="2"/>
  <c r="BE192" i="2"/>
  <c r="BE194" i="2"/>
  <c r="BE198" i="2"/>
  <c r="BE200" i="2"/>
  <c r="BE204" i="2"/>
  <c r="BE218" i="2"/>
  <c r="BE232" i="2"/>
  <c r="BE235" i="2"/>
  <c r="BE236" i="2"/>
  <c r="BE239" i="2"/>
  <c r="BE88" i="2"/>
  <c r="BE90" i="2"/>
  <c r="BE106" i="2"/>
  <c r="BE112" i="2"/>
  <c r="BE117" i="2"/>
  <c r="BE119" i="2"/>
  <c r="BE124" i="2"/>
  <c r="BE126" i="2"/>
  <c r="BE134" i="2"/>
  <c r="BE136" i="2"/>
  <c r="BE147" i="2"/>
  <c r="BE151" i="2"/>
  <c r="BE155" i="2"/>
  <c r="BE157" i="2"/>
  <c r="BE168" i="2"/>
  <c r="BE169" i="2"/>
  <c r="BE173" i="2"/>
  <c r="BE179" i="2"/>
  <c r="BE186" i="2"/>
  <c r="BE188" i="2"/>
  <c r="BE189" i="2"/>
  <c r="BE191" i="2"/>
  <c r="BE196" i="2"/>
  <c r="BE205" i="2"/>
  <c r="BE212" i="2"/>
  <c r="BE216" i="2"/>
  <c r="BE221" i="2"/>
  <c r="BE227" i="2"/>
  <c r="BE229" i="2"/>
  <c r="BE233" i="2"/>
  <c r="BE82" i="2"/>
  <c r="BE84" i="2"/>
  <c r="BE110" i="2"/>
  <c r="BE122" i="2"/>
  <c r="BE129" i="2"/>
  <c r="BE153" i="2"/>
  <c r="BE159" i="2"/>
  <c r="BE174" i="2"/>
  <c r="BE180" i="2"/>
  <c r="BE209" i="2"/>
  <c r="BE210" i="2"/>
  <c r="BE219" i="2"/>
  <c r="BE230" i="2"/>
  <c r="F34" i="2"/>
  <c r="BC55" i="1"/>
  <c r="J34" i="4"/>
  <c r="AW57" i="1" s="1"/>
  <c r="F34" i="3"/>
  <c r="BA56" i="1"/>
  <c r="F34" i="4"/>
  <c r="BA57" i="1" s="1"/>
  <c r="F35" i="4"/>
  <c r="BB57" i="1"/>
  <c r="F33" i="2"/>
  <c r="BB55" i="1" s="1"/>
  <c r="J32" i="2"/>
  <c r="AW55" i="1"/>
  <c r="F36" i="4"/>
  <c r="BC57" i="1" s="1"/>
  <c r="F37" i="4"/>
  <c r="BD57" i="1" s="1"/>
  <c r="F32" i="2"/>
  <c r="BA55" i="1"/>
  <c r="F35" i="2"/>
  <c r="BD55" i="1" s="1"/>
  <c r="T80" i="2" l="1"/>
  <c r="P80" i="2"/>
  <c r="AU55" i="1"/>
  <c r="AU54" i="1" s="1"/>
  <c r="BK80" i="2"/>
  <c r="J80" i="2" s="1"/>
  <c r="J28" i="2" s="1"/>
  <c r="AG55" i="1" s="1"/>
  <c r="AN55" i="1" s="1"/>
  <c r="J83" i="3"/>
  <c r="J61" i="3"/>
  <c r="BK81" i="3"/>
  <c r="J81" i="3" s="1"/>
  <c r="J59" i="3" s="1"/>
  <c r="J30" i="4"/>
  <c r="AG57" i="1"/>
  <c r="AN57" i="1" s="1"/>
  <c r="BA54" i="1"/>
  <c r="W30" i="1"/>
  <c r="F33" i="4"/>
  <c r="AZ57" i="1"/>
  <c r="J33" i="3"/>
  <c r="AV56" i="1"/>
  <c r="AT56" i="1"/>
  <c r="BC54" i="1"/>
  <c r="W32" i="1" s="1"/>
  <c r="BB54" i="1"/>
  <c r="W31" i="1"/>
  <c r="J33" i="4"/>
  <c r="AV57" i="1"/>
  <c r="AT57" i="1"/>
  <c r="F31" i="2"/>
  <c r="AZ55" i="1"/>
  <c r="BD54" i="1"/>
  <c r="W33" i="1" s="1"/>
  <c r="J31" i="2"/>
  <c r="AV55" i="1"/>
  <c r="AT55" i="1" s="1"/>
  <c r="J55" i="2" l="1"/>
  <c r="J39" i="4"/>
  <c r="J37" i="2"/>
  <c r="AZ54" i="1"/>
  <c r="AV54" i="1" s="1"/>
  <c r="AW54" i="1"/>
  <c r="AK30" i="1"/>
  <c r="AY54" i="1"/>
  <c r="AX54" i="1"/>
  <c r="J30" i="3"/>
  <c r="AG54" i="1"/>
  <c r="W29" i="1" l="1"/>
  <c r="AK29" i="1" s="1"/>
  <c r="AK26" i="1"/>
  <c r="AN54" i="1"/>
  <c r="J39" i="3"/>
  <c r="AK35" i="1"/>
  <c r="AT54" i="1"/>
</calcChain>
</file>

<file path=xl/sharedStrings.xml><?xml version="1.0" encoding="utf-8"?>
<sst xmlns="http://schemas.openxmlformats.org/spreadsheetml/2006/main" count="2639" uniqueCount="744">
  <si>
    <t>Export Komplet</t>
  </si>
  <si>
    <t>VZ</t>
  </si>
  <si>
    <t>2.0</t>
  </si>
  <si>
    <t>ZAMOK</t>
  </si>
  <si>
    <t>False</t>
  </si>
  <si>
    <t>{c4918a38-5188-4d3f-942e-3110b775f6f3}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</si>
  <si>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</si>
  <si>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</si>
  <si>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</si>
  <si>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</si>
  <si>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</si>
  <si>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</si>
  <si>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</si>
  <si>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</si>
  <si>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PROINK2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</si>
  <si>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</si>
  <si>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</si>
  <si>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chodníku vč. výměny kabelu VO u silnice I/59, k.ú.Petřvald ÚSEK 2 - Hlavní výdaje</t>
  </si>
  <si>
    <t>KSO:</t>
  </si>
  <si>
    <t/>
  </si>
  <si>
    <t>CC-CZ:</t>
  </si>
  <si>
    <t>Místo:</t>
  </si>
  <si>
    <t>Petřvald</t>
  </si>
  <si>
    <t>Datum:</t>
  </si>
  <si>
    <t>24. 4. 2023</t>
  </si>
  <si>
    <t>Zadavatel:</t>
  </si>
  <si>
    <t>IČ:</t>
  </si>
  <si>
    <t>00297593</t>
  </si>
  <si>
    <t>Město Petřvald</t>
  </si>
  <si>
    <t>DIČ:</t>
  </si>
  <si>
    <t>CZ00297593</t>
  </si>
  <si>
    <t>Uchazeč:</t>
  </si>
  <si>
    <t>Vyplň údaj</t>
  </si>
  <si>
    <t>Projektant:</t>
  </si>
  <si>
    <t xml:space="preserve"> </t>
  </si>
  <si>
    <t>True</t>
  </si>
  <si>
    <t>Zpracovatel:</t>
  </si>
  <si>
    <t>25900056</t>
  </si>
  <si>
    <t>PROINK s.r.o.</t>
  </si>
  <si>
    <t>CZ25900056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</si>
  <si>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</si>
  <si>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</si>
  <si>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</si>
  <si>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</si>
  <si>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</si>
  <si>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</si>
  <si>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</si>
  <si>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</si>
  <si>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</si>
  <si>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</si>
  <si>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</si>
  <si>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</si>
  <si>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</si>
  <si>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</si>
  <si>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</si>
  <si>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</si>
  <si>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</si>
  <si>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</si>
  <si>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</si>
  <si>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</si>
  <si>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</si>
  <si>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</si>
  <si>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</si>
  <si>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</si>
  <si>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</si>
  <si>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</si>
  <si>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</si>
  <si>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</si>
  <si>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</si>
  <si>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</si>
  <si>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</si>
  <si>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</si>
  <si>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</si>
  <si>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</si>
  <si>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</si>
  <si>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</si>
  <si>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</si>
  <si>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</si>
  <si>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</si>
  <si>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</si>
  <si>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</si>
  <si>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</si>
  <si>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</si>
  <si>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 02</t>
  </si>
  <si>
    <t>Výměna kabelů VO - úsek 2</t>
  </si>
  <si>
    <t>{c7804472-00b0-4d0a-981b-2223d320c97e}</t>
  </si>
  <si>
    <t>2</t>
  </si>
  <si>
    <t>VON</t>
  </si>
  <si>
    <t>Vedlejší a ostatní náklady</t>
  </si>
  <si>
    <t>{bafc0baf-1c7b-476d-8bcf-0ecb04413a94}</t>
  </si>
  <si>
    <t>KRYCÍ LIST SOUPISU PRACÍ</t>
  </si>
  <si>
    <t>REKAPITULACE ČLENĚNÍ SOUPISU PRACÍ</t>
  </si>
  <si>
    <t>Kód dílu - Popis</t>
  </si>
  <si>
    <t>Cena celkem [CZK]</t>
  </si>
  <si>
    <t>-1</t>
  </si>
  <si>
    <t>11 - Přípravné a přidružené práce</t>
  </si>
  <si>
    <t>13 - Hloubené vykopávky</t>
  </si>
  <si>
    <t>18 - Povrchové úpravy terénu</t>
  </si>
  <si>
    <t>5 - Komunikace</t>
  </si>
  <si>
    <t>89 - Ostatní konstrukce a práce na trubním vedení</t>
  </si>
  <si>
    <t>91 - Doplňkové konstrukce a práce na pozem.komunikacích a zpev.plochách</t>
  </si>
  <si>
    <t>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</si>
  <si>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</si>
  <si>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</si>
  <si>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</si>
  <si>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</si>
  <si>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</si>
  <si>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</si>
  <si>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</si>
  <si>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</si>
  <si>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</si>
  <si>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</si>
  <si>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</si>
  <si>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</si>
  <si>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</si>
  <si>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11</t>
  </si>
  <si>
    <t>Přípravné a přidružené práce</t>
  </si>
  <si>
    <t>ROZPOCET</t>
  </si>
  <si>
    <t>K</t>
  </si>
  <si>
    <t>919735112</t>
  </si>
  <si>
    <t>Řezání stávajícího živičného krytu nebo podkladu hloubky přes 50 do 100 mm</t>
  </si>
  <si>
    <t>m</t>
  </si>
  <si>
    <t>CS ÚRS 2023 01</t>
  </si>
  <si>
    <t>4</t>
  </si>
  <si>
    <t>-671804040</t>
  </si>
  <si>
    <t>Online PSC</t>
  </si>
  <si>
    <t>https://podminky.urs.cz/item/CS_URS_2023_01/919735112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</si>
  <si>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</si>
  <si>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</si>
  <si>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</si>
  <si>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696982717</t>
  </si>
  <si>
    <t>https://podminky.urs.cz/item/CS_URS_2023_01/113106121</t>
  </si>
  <si>
    <t>3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</si>
  <si>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</si>
  <si>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</si>
  <si>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1134209559</t>
  </si>
  <si>
    <t>https://podminky.urs.cz/item/CS_URS_2023_01/113106161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</si>
  <si>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</si>
  <si>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</si>
  <si>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1251352042</t>
  </si>
  <si>
    <t>https://podminky.urs.cz/item/CS_URS_2023_01/113107242</t>
  </si>
  <si>
    <t>5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</si>
  <si>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</si>
  <si>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</si>
  <si>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1848132046</t>
  </si>
  <si>
    <t>https://podminky.urs.cz/item/CS_URS_2023_01/113107232</t>
  </si>
  <si>
    <t>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</si>
  <si>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</si>
  <si>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</si>
  <si>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-679172363</t>
  </si>
  <si>
    <t>https://podminky.urs.cz/item/CS_URS_2023_01/113107223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</si>
  <si>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</si>
  <si>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</si>
  <si>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</si>
  <si>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1307924003</t>
  </si>
  <si>
    <t>https://podminky.urs.cz/item/CS_URS_2023_01/113201112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</si>
  <si>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</si>
  <si>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</si>
  <si>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</si>
  <si>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2063509767</t>
  </si>
  <si>
    <t>https://podminky.urs.cz/item/CS_URS_2023_01/113202111</t>
  </si>
  <si>
    <t>9</t>
  </si>
  <si>
    <t>113204111</t>
  </si>
  <si>
    <t>Vytrhání obrub s vybouráním lože, s přemístěním hmot na skládku na vzdálenost do 3 m nebo s naložením na dopravní prostředek záhonových</t>
  </si>
  <si>
    <t>-1995741206</t>
  </si>
  <si>
    <t>https://podminky.urs.cz/item/CS_URS_2023_01/113204111</t>
  </si>
  <si>
    <t>10</t>
  </si>
  <si>
    <t>113203111</t>
  </si>
  <si>
    <t>Vytrhání obrub s vybouráním lože, s přemístěním hmot na skládku na vzdálenost do 3 m nebo s naložením na dopravní prostředek z dlažebních kostek</t>
  </si>
  <si>
    <t>1693131526</t>
  </si>
  <si>
    <t>https://podminky.urs.cz/item/CS_URS_2023_01/113203111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</si>
  <si>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</si>
  <si>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</si>
  <si>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-1592706981</t>
  </si>
  <si>
    <t>https://podminky.urs.cz/item/CS_URS_2023_01/966008212</t>
  </si>
  <si>
    <t>12</t>
  </si>
  <si>
    <t>966007122</t>
  </si>
  <si>
    <t>Odstranění vodorovného dopravního značení frézováním značeného plastem čáry šířky do 250 mm</t>
  </si>
  <si>
    <t>-815016236</t>
  </si>
  <si>
    <t>https://podminky.urs.cz/item/CS_URS_2023_01/966007122</t>
  </si>
  <si>
    <t>13</t>
  </si>
  <si>
    <t>997221551</t>
  </si>
  <si>
    <t>Vodorovná doprava suti bez naložení, ale se složením a s hrubým urovnáním ze sypkých materiálů, na vzdálenost do 1 km</t>
  </si>
  <si>
    <t>t</t>
  </si>
  <si>
    <t>-1301867304</t>
  </si>
  <si>
    <t>https://podminky.urs.cz/item/CS_URS_2023_01/997221551</t>
  </si>
  <si>
    <t>P</t>
  </si>
  <si>
    <t>Poznámka k položce:_x000D_
odpočet kamenné obrubníky, odpočet 50% žulových kostek, pro potřebu Městského úřadu</t>
  </si>
  <si>
    <t>VV</t>
  </si>
  <si>
    <t>3436,622-224,170-162,110-434,930*0,50</t>
  </si>
  <si>
    <t>14</t>
  </si>
  <si>
    <t>997221559</t>
  </si>
  <si>
    <t>Vodorovná doprava suti bez naložení, ale se složením a s hrubým urovnáním Příplatek k ceně za každý další i započatý 1 km přes 1 km</t>
  </si>
  <si>
    <t>1046353201</t>
  </si>
  <si>
    <t>https://podminky.urs.cz/item/CS_URS_2023_01/997221559</t>
  </si>
  <si>
    <t>997221875</t>
  </si>
  <si>
    <t>Poplatek za uložení stavebního odpadu na recyklační skládce (skládkovné) asfaltového bez obsahu dehtu zatříděného do Katalogu odpadů pod kódem 17 03 02</t>
  </si>
  <si>
    <t>-1536075222</t>
  </si>
  <si>
    <t>https://podminky.urs.cz/item/CS_URS_2023_01/997221875</t>
  </si>
  <si>
    <t>16</t>
  </si>
  <si>
    <t>997221873</t>
  </si>
  <si>
    <t>Poplatek za uložení stavebního odpadu na recyklační skládce (skládkovné) zeminy a kamení zatříděného do Katalogu odpadů pod kódem 17 05 04</t>
  </si>
  <si>
    <t>2000715880</t>
  </si>
  <si>
    <t>https://podminky.urs.cz/item/CS_URS_2023_01/997221873</t>
  </si>
  <si>
    <t>Hloubené vykopávky</t>
  </si>
  <si>
    <t>17</t>
  </si>
  <si>
    <t>121151113</t>
  </si>
  <si>
    <t>Sejmutí ornice strojně při souvislé ploše přes 100 do 500 m2, tl. vrstvy do 200 mm</t>
  </si>
  <si>
    <t>-65856296</t>
  </si>
  <si>
    <t>https://podminky.urs.cz/item/CS_URS_2023_01/121151113</t>
  </si>
  <si>
    <t>18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</si>
  <si>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</si>
  <si>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</si>
  <si>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m3</t>
  </si>
  <si>
    <t>796458851</t>
  </si>
  <si>
    <t>https://podminky.urs.cz/item/CS_URS_2023_01/129911121</t>
  </si>
  <si>
    <t>Poznámka k položce:_x000D_
OV6 - OV42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</si>
  <si>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</si>
  <si>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</si>
  <si>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</si>
  <si>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-1918584394</t>
  </si>
  <si>
    <t>https://podminky.urs.cz/item/CS_URS_2023_01/162751117</t>
  </si>
  <si>
    <t>20</t>
  </si>
  <si>
    <t>171251201</t>
  </si>
  <si>
    <t>Uložení sypaniny na skládky nebo meziskládky bez hutnění s upravením uložené sypaniny do předepsaného tvaru</t>
  </si>
  <si>
    <t>2069636422</t>
  </si>
  <si>
    <t>https://podminky.urs.cz/item/CS_URS_2023_01/171251201</t>
  </si>
  <si>
    <t>171201231</t>
  </si>
  <si>
    <t>-229032663</t>
  </si>
  <si>
    <t>https://podminky.urs.cz/item/CS_URS_2023_01/171201231</t>
  </si>
  <si>
    <t>Povrchové úpravy terénu</t>
  </si>
  <si>
    <t>22</t>
  </si>
  <si>
    <t>167102111</t>
  </si>
  <si>
    <t>Nakládání drnu ze skládky</t>
  </si>
  <si>
    <t>1255097758</t>
  </si>
  <si>
    <t>https://podminky.urs.cz/item/CS_URS_2023_01/167102111</t>
  </si>
  <si>
    <t>Poznámka k položce:_x000D_
přebytek ornice</t>
  </si>
  <si>
    <t>23</t>
  </si>
  <si>
    <t>162702111</t>
  </si>
  <si>
    <t>Vodorovné přemístění drnu na suchu na vzdálenost přes 5000 do 6000 m</t>
  </si>
  <si>
    <t>1628494523</t>
  </si>
  <si>
    <t>https://podminky.urs.cz/item/CS_URS_2023_01/162702111</t>
  </si>
  <si>
    <t>24</t>
  </si>
  <si>
    <t>1686678747</t>
  </si>
  <si>
    <t>25</t>
  </si>
  <si>
    <t>182303111</t>
  </si>
  <si>
    <t>Doplnění zeminy nebo substrátu na travnatých plochách tloušťky do 50 mm v rovině nebo na svahu do 1:5</t>
  </si>
  <si>
    <t>904300254</t>
  </si>
  <si>
    <t>https://podminky.urs.cz/item/CS_URS_2023_01/182303111</t>
  </si>
  <si>
    <t>26</t>
  </si>
  <si>
    <t>181451131</t>
  </si>
  <si>
    <t>Založení trávníku na půdě předem připravené plochy přes 1000 m2 výsevem včetně utažení parkového v rovině nebo na svahu do 1:5</t>
  </si>
  <si>
    <t>-437737643</t>
  </si>
  <si>
    <t>https://podminky.urs.cz/item/CS_URS_2023_01/181451131</t>
  </si>
  <si>
    <t>Komunikace</t>
  </si>
  <si>
    <t>27</t>
  </si>
  <si>
    <t>564861111</t>
  </si>
  <si>
    <t>Podklad ze štěrkodrti ŠD s rozprostřením a zhutněním plochy přes 100 m2, po zhutnění tl. 200 mm</t>
  </si>
  <si>
    <t>809734231</t>
  </si>
  <si>
    <t>https://podminky.urs.cz/item/CS_URS_2023_01/564861111</t>
  </si>
  <si>
    <t>Poznámka k položce:_x000D_
chodník, var.pásy, předláždění, kontrast zastávek</t>
  </si>
  <si>
    <t>28</t>
  </si>
  <si>
    <t>564871111</t>
  </si>
  <si>
    <t>Podklad ze štěrkodrti ŠD s rozprostřením a zhutněním plochy přes 100 m2, po zhutnění tl. 250 mm</t>
  </si>
  <si>
    <t>-201890358</t>
  </si>
  <si>
    <t>https://podminky.urs.cz/item/CS_URS_2023_01/564871111</t>
  </si>
  <si>
    <t>Poznámka k položce:_x000D_
vjezdy, var.pásy</t>
  </si>
  <si>
    <t>29</t>
  </si>
  <si>
    <t>596211213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</si>
  <si>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300 m2</t>
  </si>
  <si>
    <t>1124667339</t>
  </si>
  <si>
    <t>https://podminky.urs.cz/item/CS_URS_2023_01/596211213</t>
  </si>
  <si>
    <t>Poznámka k položce:_x000D_
chodník, vjezdy, var.pásy, předláždění, kontrast zastávek</t>
  </si>
  <si>
    <t>30</t>
  </si>
  <si>
    <t>M</t>
  </si>
  <si>
    <t>59245020</t>
  </si>
  <si>
    <t>dlažba tvar obdélník betonová 200x100x80mm přírodní</t>
  </si>
  <si>
    <t>-297839231</t>
  </si>
  <si>
    <t>31</t>
  </si>
  <si>
    <t>59245226</t>
  </si>
  <si>
    <t>dlažba tvar obdélník betonová pro nevidomé 200x100x80mm barevná</t>
  </si>
  <si>
    <t>2079627760</t>
  </si>
  <si>
    <t>32</t>
  </si>
  <si>
    <t>59245005</t>
  </si>
  <si>
    <t>dlažba tvar obdélník betonová 200x100x80mm barevná</t>
  </si>
  <si>
    <t>1703198869</t>
  </si>
  <si>
    <t>33</t>
  </si>
  <si>
    <t>565155111</t>
  </si>
  <si>
    <t>Asfaltový beton vrstva podkladní ACP 16 (obalované kamenivo střednězrnné - OKS) s rozprostřením a zhutněním v pruhu šířky přes 1,5 do 3 m, po zhutnění tl. 70 mm</t>
  </si>
  <si>
    <t>608602552</t>
  </si>
  <si>
    <t>https://podminky.urs.cz/item/CS_URS_2023_01/565155111</t>
  </si>
  <si>
    <t>34</t>
  </si>
  <si>
    <t>577144111</t>
  </si>
  <si>
    <t>Asfaltový beton vrstva obrusná ACO 11 (ABS) s rozprostřením a se zhutněním z nemodifikovaného asfaltu v pruhu šířky do 3 m tř. I, po zhutnění tl. 50 mm</t>
  </si>
  <si>
    <t>-1815960795</t>
  </si>
  <si>
    <t>https://podminky.urs.cz/item/CS_URS_2023_01/577144111</t>
  </si>
  <si>
    <t>35</t>
  </si>
  <si>
    <t>573111115</t>
  </si>
  <si>
    <t>Postřik infiltrační PI z asfaltu silničního s posypem kamenivem, v množství 2,50 kg/m2</t>
  </si>
  <si>
    <t>850448739</t>
  </si>
  <si>
    <t>https://podminky.urs.cz/item/CS_URS_2023_01/573111115</t>
  </si>
  <si>
    <t>36</t>
  </si>
  <si>
    <t>573211111</t>
  </si>
  <si>
    <t>Postřik spojovací PS bez posypu kamenivem z asfaltu silničního, v množství 0,60 kg/m2</t>
  </si>
  <si>
    <t>1746257559</t>
  </si>
  <si>
    <t>https://podminky.urs.cz/item/CS_URS_2023_01/573211111</t>
  </si>
  <si>
    <t>83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</si>
  <si>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</si>
  <si>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</si>
  <si>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2095968162</t>
  </si>
  <si>
    <t>https://podminky.urs.cz/item/CS_URS_2023_01/919732221</t>
  </si>
  <si>
    <t>38</t>
  </si>
  <si>
    <t>043154000</t>
  </si>
  <si>
    <t>Zkoušky hutnicí</t>
  </si>
  <si>
    <t>…</t>
  </si>
  <si>
    <t>2022513845</t>
  </si>
  <si>
    <t>https://podminky.urs.cz/item/CS_URS_2023_01/043154000</t>
  </si>
  <si>
    <t>89</t>
  </si>
  <si>
    <t>Ostatní konstrukce a práce na trubním vedení</t>
  </si>
  <si>
    <t>40</t>
  </si>
  <si>
    <t>877315211</t>
  </si>
  <si>
    <t>Montáž tvarovek na kanalizačním potrubí z trub z plastu z tvrdého PVC nebo z polypropylenu v otevřeném výkopu jednoosých DN 160</t>
  </si>
  <si>
    <t>kus</t>
  </si>
  <si>
    <t>-1268677851</t>
  </si>
  <si>
    <t>https://podminky.urs.cz/item/CS_URS_2023_01/877315211</t>
  </si>
  <si>
    <t>41</t>
  </si>
  <si>
    <t>28611362</t>
  </si>
  <si>
    <t>koleno kanalizace PVC KG 160x67°</t>
  </si>
  <si>
    <t>-1899260677</t>
  </si>
  <si>
    <t>42</t>
  </si>
  <si>
    <t>28611363</t>
  </si>
  <si>
    <t>koleno kanalizační PVC KG 160x87°</t>
  </si>
  <si>
    <t>1957201791</t>
  </si>
  <si>
    <t>43</t>
  </si>
  <si>
    <t>899204112</t>
  </si>
  <si>
    <t>Osazení mříží litinových včetně rámů a košů na bahno pro třídu zatížení D400, E600</t>
  </si>
  <si>
    <t>-181089156</t>
  </si>
  <si>
    <t>https://podminky.urs.cz/item/CS_URS_2023_01/899204112</t>
  </si>
  <si>
    <t>44</t>
  </si>
  <si>
    <t>dodávka-79</t>
  </si>
  <si>
    <t>Kalový koš velký</t>
  </si>
  <si>
    <t>-280040290</t>
  </si>
  <si>
    <t>45</t>
  </si>
  <si>
    <t>dodávka-80</t>
  </si>
  <si>
    <t>Plastová mříž D400 vč.rámu</t>
  </si>
  <si>
    <t>-1506167878</t>
  </si>
  <si>
    <t>46</t>
  </si>
  <si>
    <t>452112132</t>
  </si>
  <si>
    <t>Osazení betonových dílců prstenců nebo rámů pod poklopy a mříže, výšky přes 200 mm</t>
  </si>
  <si>
    <t>1638657118</t>
  </si>
  <si>
    <t>https://podminky.urs.cz/item/CS_URS_2023_01/452112132</t>
  </si>
  <si>
    <t>47</t>
  </si>
  <si>
    <t>59223864</t>
  </si>
  <si>
    <t>prstenec pro uliční vpusť vyrovnávací betonový 390x60x130mm</t>
  </si>
  <si>
    <t>1954173017</t>
  </si>
  <si>
    <t>48</t>
  </si>
  <si>
    <t>895941351</t>
  </si>
  <si>
    <t>Osazení vpusti uliční z betonových dílců DN 500 skruž horní pro čtvercovou vtokovou mříž</t>
  </si>
  <si>
    <t>-909300652</t>
  </si>
  <si>
    <t>https://podminky.urs.cz/item/CS_URS_2023_01/895941351</t>
  </si>
  <si>
    <t>49</t>
  </si>
  <si>
    <t>59224460</t>
  </si>
  <si>
    <t>vpusť uliční DN 500 betonová 500x190x65mm čtvercový poklop</t>
  </si>
  <si>
    <t>1328811937</t>
  </si>
  <si>
    <t>50</t>
  </si>
  <si>
    <t>895941362</t>
  </si>
  <si>
    <t>Osazení vpusti uliční z betonových dílců DN 500 skruž středová 590 mm</t>
  </si>
  <si>
    <t>-286099412</t>
  </si>
  <si>
    <t>https://podminky.urs.cz/item/CS_URS_2023_01/895941362</t>
  </si>
  <si>
    <t>51</t>
  </si>
  <si>
    <t>59224462</t>
  </si>
  <si>
    <t>vpusť uliční DN 500 skruž průběžná vysoká betonová 500/590x65mm</t>
  </si>
  <si>
    <t>-208149493</t>
  </si>
  <si>
    <t>52</t>
  </si>
  <si>
    <t>895941361</t>
  </si>
  <si>
    <t>Osazení vpusti uliční z betonových dílců DN 500 skruž středová 290 mm</t>
  </si>
  <si>
    <t>-663084910</t>
  </si>
  <si>
    <t>https://podminky.urs.cz/item/CS_URS_2023_01/895941361</t>
  </si>
  <si>
    <t>53</t>
  </si>
  <si>
    <t>59224461</t>
  </si>
  <si>
    <t>vpusť uliční DN 500 skruž průběžná nízká betonová 500/290x65mm</t>
  </si>
  <si>
    <t>1639272360</t>
  </si>
  <si>
    <t>54</t>
  </si>
  <si>
    <t>895941366</t>
  </si>
  <si>
    <t>Osazení vpusti uliční z betonových dílců DN 500 skruž průběžná s výtokem</t>
  </si>
  <si>
    <t>1948207771</t>
  </si>
  <si>
    <t>https://podminky.urs.cz/item/CS_URS_2023_01/895941366</t>
  </si>
  <si>
    <t>55</t>
  </si>
  <si>
    <t>59224463</t>
  </si>
  <si>
    <t>vpusť uliční DN 500 skruž průběžná 500/590x65mm betonová s odtokem 150mm</t>
  </si>
  <si>
    <t>1661664069</t>
  </si>
  <si>
    <t>56</t>
  </si>
  <si>
    <t>895941343</t>
  </si>
  <si>
    <t>Osazení vpusti uliční z betonových dílců DN 500 dno vysoké s kalištěm</t>
  </si>
  <si>
    <t>-612186945</t>
  </si>
  <si>
    <t>https://podminky.urs.cz/item/CS_URS_2023_01/895941343</t>
  </si>
  <si>
    <t>57</t>
  </si>
  <si>
    <t>59224470</t>
  </si>
  <si>
    <t>vpusť uliční DN 500 kaliště vysoké 500/525x65mm</t>
  </si>
  <si>
    <t>-1794412491</t>
  </si>
  <si>
    <t>58</t>
  </si>
  <si>
    <t>899620121</t>
  </si>
  <si>
    <t>Obetonování plastových šachet z polypropylenu betonem prostým v otevřeném výkopu, beton tř. C 12/15</t>
  </si>
  <si>
    <t>-1165429250</t>
  </si>
  <si>
    <t>https://podminky.urs.cz/item/CS_URS_2023_01/899620121</t>
  </si>
  <si>
    <t>59</t>
  </si>
  <si>
    <t>899 33-1111</t>
  </si>
  <si>
    <t>Výšková úprava uličního vstupu nebo vpusti do 200 mm zvýšením poklopu</t>
  </si>
  <si>
    <t>-2096828104</t>
  </si>
  <si>
    <t>https://podminky.urs.cz/item/CS_URS_2023_01/899 33-1111</t>
  </si>
  <si>
    <t>60</t>
  </si>
  <si>
    <t>mtž.1</t>
  </si>
  <si>
    <t>Napojení na stávající přípojky</t>
  </si>
  <si>
    <t>-896885420</t>
  </si>
  <si>
    <t>Poznámka k položce:_x000D_
Včetně potrubí, spojek</t>
  </si>
  <si>
    <t>61</t>
  </si>
  <si>
    <t>dodmtž</t>
  </si>
  <si>
    <t>Oprava stávajících vpustí</t>
  </si>
  <si>
    <t>-1033974297</t>
  </si>
  <si>
    <t>91</t>
  </si>
  <si>
    <t>Doplňkové konstrukce a práce na pozem.komunikacích a zpev.plochách</t>
  </si>
  <si>
    <t>62</t>
  </si>
  <si>
    <t>916241213</t>
  </si>
  <si>
    <t>Osazení obrubníku kamenného se zřízením lože, s vyplněním a zatřením spár cementovou maltou stojatého s boční opěrou z betonu prostého, do lože z betonu prostého</t>
  </si>
  <si>
    <t>-384290819</t>
  </si>
  <si>
    <t>https://podminky.urs.cz/item/CS_URS_2023_01/916241213</t>
  </si>
  <si>
    <t>Poznámka k položce:_x000D_
budou použity stávající kamenné obrubníky 120/250 - 5% nové</t>
  </si>
  <si>
    <t>130,0+53,0+235,0+293,0+133,0+274,0</t>
  </si>
  <si>
    <t>63</t>
  </si>
  <si>
    <t>58380374</t>
  </si>
  <si>
    <t>obrubník kamenný žulový přímý 1000x120x250mm</t>
  </si>
  <si>
    <t>-1727379488</t>
  </si>
  <si>
    <t>64</t>
  </si>
  <si>
    <t>916241113</t>
  </si>
  <si>
    <t>Osazení obrubníku kamenného se zřízením lože, s vyplněním a zatřením spár cementovou maltou ležatého s boční opěrou z betonu prostého, do lože z betonu prostého</t>
  </si>
  <si>
    <t>-1785713852</t>
  </si>
  <si>
    <t>https://podminky.urs.cz/item/CS_URS_2023_01/916241113</t>
  </si>
  <si>
    <t>Poznámka k položce:_x000D_
budou použity stávající kamenné obrubníky 200/250 - 5% nové</t>
  </si>
  <si>
    <t>65</t>
  </si>
  <si>
    <t>58380005</t>
  </si>
  <si>
    <t>obrubník kamenný žulový přímý 1000x200x250mm</t>
  </si>
  <si>
    <t>-952117886</t>
  </si>
  <si>
    <t>85</t>
  </si>
  <si>
    <t>58380426</t>
  </si>
  <si>
    <t>obrubník kamenný žulový obloukový R 1-3m 200x250mm</t>
  </si>
  <si>
    <t>-864367961</t>
  </si>
  <si>
    <t>66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</si>
  <si>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</si>
  <si>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</si>
  <si>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-1034858099</t>
  </si>
  <si>
    <t>https://podminky.urs.cz/item/CS_URS_2023_01/979024443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</si>
  <si>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</si>
  <si>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</si>
  <si>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</si>
  <si>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2000608180</t>
  </si>
  <si>
    <t>https://podminky.urs.cz/item/CS_URS_2023_01/916231213</t>
  </si>
  <si>
    <t>131,0+50,0+230,0+185,0+105,0+384,0+286,0+180,0+87,0</t>
  </si>
  <si>
    <t>68</t>
  </si>
  <si>
    <t>59217016</t>
  </si>
  <si>
    <t>obrubník betonový chodníkový 1000x80x250mm</t>
  </si>
  <si>
    <t>1533698980</t>
  </si>
  <si>
    <t>69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</si>
  <si>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</si>
  <si>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</si>
  <si>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301695642</t>
  </si>
  <si>
    <t>https://podminky.urs.cz/item/CS_URS_2023_01/916111123</t>
  </si>
  <si>
    <t>70</t>
  </si>
  <si>
    <t>58381007</t>
  </si>
  <si>
    <t>kostka štípaná dlažební žula drobná 8/10</t>
  </si>
  <si>
    <t>611863317</t>
  </si>
  <si>
    <t>71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</si>
  <si>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</si>
  <si>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</si>
  <si>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2047958081</t>
  </si>
  <si>
    <t>https://podminky.urs.cz/item/CS_URS_2023_01/979071122</t>
  </si>
  <si>
    <t>72</t>
  </si>
  <si>
    <t>915221111</t>
  </si>
  <si>
    <t>Vodorovné dopravní značení stříkaným plastem vodící čára bílá šířky 250 mm souvislá základní</t>
  </si>
  <si>
    <t>994872879</t>
  </si>
  <si>
    <t>https://podminky.urs.cz/item/CS_URS_2023_01/915221111</t>
  </si>
  <si>
    <t>84</t>
  </si>
  <si>
    <t>915211115</t>
  </si>
  <si>
    <t>Vodorovné dopravní značení stříkaným plastem dělící čára šířky 125 mm souvislá žlutá základní</t>
  </si>
  <si>
    <t>-1988352312</t>
  </si>
  <si>
    <t>https://podminky.urs.cz/item/CS_URS_2023_01/915211115</t>
  </si>
  <si>
    <t>73</t>
  </si>
  <si>
    <t>935112111</t>
  </si>
  <si>
    <t>Osazení betonového příkopového žlabu s vyplněním a zatřením spár cementovou maltou s ložem tl. 100 mm z betonu prostého z betonových příkopových tvárnic šířky do 500 mm</t>
  </si>
  <si>
    <t>1018310438</t>
  </si>
  <si>
    <t>https://podminky.urs.cz/item/CS_URS_2023_01/935112111</t>
  </si>
  <si>
    <t>74</t>
  </si>
  <si>
    <t>dodávka.15</t>
  </si>
  <si>
    <t>Žlab z bet.tvárnic500/130/500</t>
  </si>
  <si>
    <t>1426829067</t>
  </si>
  <si>
    <t>75</t>
  </si>
  <si>
    <t>dodávka.16</t>
  </si>
  <si>
    <t>Žlab žlabkovitý 497/160/1000</t>
  </si>
  <si>
    <t>1038109881</t>
  </si>
  <si>
    <t>76</t>
  </si>
  <si>
    <t>dodávka.17</t>
  </si>
  <si>
    <t>Mřížkový rošt B125</t>
  </si>
  <si>
    <t>-279329992</t>
  </si>
  <si>
    <t>77</t>
  </si>
  <si>
    <t>914511112</t>
  </si>
  <si>
    <t>Montáž sloupku dopravních značek délky do 3,5 m do hliníkové patky pro sloupek D 60 mm</t>
  </si>
  <si>
    <t>-1454696636</t>
  </si>
  <si>
    <t>https://podminky.urs.cz/item/CS_URS_2023_01/914511112</t>
  </si>
  <si>
    <t>78</t>
  </si>
  <si>
    <t>40445225</t>
  </si>
  <si>
    <t>sloupek pro dopravní značku Zn D 60mm v 3,5m</t>
  </si>
  <si>
    <t>1397006086</t>
  </si>
  <si>
    <t>79</t>
  </si>
  <si>
    <t>914111121</t>
  </si>
  <si>
    <t>Montáž svislé dopravní značky základní velikosti do 2 m2 objímkami na sloupky nebo konzoly</t>
  </si>
  <si>
    <t>362021965</t>
  </si>
  <si>
    <t>https://podminky.urs.cz/item/CS_URS_2023_01/914111121</t>
  </si>
  <si>
    <t>80</t>
  </si>
  <si>
    <t>40445645</t>
  </si>
  <si>
    <t>informativní značky jiné IJ4b 500mm</t>
  </si>
  <si>
    <t>-652826099</t>
  </si>
  <si>
    <t>81</t>
  </si>
  <si>
    <t>915223121</t>
  </si>
  <si>
    <t>Orientační prvky pro nevidomé z plastu na pozemních komunikacích a komunikacích pro pěší vodicí linie na přechodu šířky 170 mm</t>
  </si>
  <si>
    <t>1570257640</t>
  </si>
  <si>
    <t>https://podminky.urs.cz/item/CS_URS_2023_01/915223121</t>
  </si>
  <si>
    <t>99</t>
  </si>
  <si>
    <t>Přesun hmot</t>
  </si>
  <si>
    <t>82</t>
  </si>
  <si>
    <t>998223011</t>
  </si>
  <si>
    <t>Přesun hmot pro pozemní komunikace s krytem dlážděným dopravní vzdálenost do 200 m jakékoliv délky objektu</t>
  </si>
  <si>
    <t>-127494139</t>
  </si>
  <si>
    <t>https://podminky.urs.cz/item/CS_URS_2023_01/998223011</t>
  </si>
  <si>
    <t>Objekt:</t>
  </si>
  <si>
    <t>SO 02 - Výměna kabelů VO - úsek 2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</si>
  <si>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</si>
  <si>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</si>
  <si>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</si>
  <si>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</si>
  <si>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</si>
  <si>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</si>
  <si>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-</t>
  </si>
  <si>
    <t>512</t>
  </si>
  <si>
    <t>363920533</t>
  </si>
  <si>
    <t>VON - Vedlejší a ostatní náklady</t>
  </si>
  <si>
    <t>Geodetické zaměření skutečného provedení</t>
  </si>
  <si>
    <t>ks</t>
  </si>
  <si>
    <t>1265562236</t>
  </si>
  <si>
    <t>Vytýčení stavby</t>
  </si>
  <si>
    <t>1309981573</t>
  </si>
  <si>
    <t>Dokumentace skutečného provedení</t>
  </si>
  <si>
    <t>-576372361</t>
  </si>
  <si>
    <t>Geometrický plán</t>
  </si>
  <si>
    <t>-16357217</t>
  </si>
  <si>
    <t>Projekt přechodného dopravního značení včetně odsouhlasení</t>
  </si>
  <si>
    <t>-868175615</t>
  </si>
  <si>
    <t>GZS (Global zařízení staveniště)</t>
  </si>
  <si>
    <t>1695870742</t>
  </si>
  <si>
    <t>Poznámka k položce:_x000D_
Kanceláře, sklady, mobilní WC, oplocení, dočasné ochranné hrazení, BOZP,info tabule, čištění komunikací, provizorní přejezdy, přechody apod.</t>
  </si>
  <si>
    <t>Dopravní opatření - realizace (dočasné DZ po dobu stavby)</t>
  </si>
  <si>
    <t>1843882200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</si>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</sst>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97221551" TargetMode="External"/><Relationship Id="rId18" Type="http://schemas.openxmlformats.org/officeDocument/2006/relationships/hyperlink" Target="https://podminky.urs.cz/item/CS_URS_2023_01/129911121" TargetMode="External"/><Relationship Id="rId26" Type="http://schemas.openxmlformats.org/officeDocument/2006/relationships/hyperlink" Target="https://podminky.urs.cz/item/CS_URS_2023_01/181451131" TargetMode="External"/><Relationship Id="rId39" Type="http://schemas.openxmlformats.org/officeDocument/2006/relationships/hyperlink" Target="https://podminky.urs.cz/item/CS_URS_2023_01/895941351" TargetMode="External"/><Relationship Id="rId21" Type="http://schemas.openxmlformats.org/officeDocument/2006/relationships/hyperlink" Target="https://podminky.urs.cz/item/CS_URS_2023_01/171201231" TargetMode="External"/><Relationship Id="rId34" Type="http://schemas.openxmlformats.org/officeDocument/2006/relationships/hyperlink" Target="https://podminky.urs.cz/item/CS_URS_2023_01/919732221" TargetMode="External"/><Relationship Id="rId42" Type="http://schemas.openxmlformats.org/officeDocument/2006/relationships/hyperlink" Target="https://podminky.urs.cz/item/CS_URS_2023_01/895941366" TargetMode="External"/><Relationship Id="rId47" Type="http://schemas.openxmlformats.org/officeDocument/2006/relationships/hyperlink" Target="https://podminky.urs.cz/item/CS_URS_2023_01/916241113" TargetMode="External"/><Relationship Id="rId50" Type="http://schemas.openxmlformats.org/officeDocument/2006/relationships/hyperlink" Target="https://podminky.urs.cz/item/CS_URS_2023_01/916111123" TargetMode="External"/><Relationship Id="rId55" Type="http://schemas.openxmlformats.org/officeDocument/2006/relationships/hyperlink" Target="https://podminky.urs.cz/item/CS_URS_2023_01/914511112" TargetMode="External"/><Relationship Id="rId7" Type="http://schemas.openxmlformats.org/officeDocument/2006/relationships/hyperlink" Target="https://podminky.urs.cz/item/CS_URS_2023_01/113201112" TargetMode="External"/><Relationship Id="rId2" Type="http://schemas.openxmlformats.org/officeDocument/2006/relationships/hyperlink" Target="https://podminky.urs.cz/item/CS_URS_2023_01/113106121" TargetMode="External"/><Relationship Id="rId16" Type="http://schemas.openxmlformats.org/officeDocument/2006/relationships/hyperlink" Target="https://podminky.urs.cz/item/CS_URS_2023_01/997221873" TargetMode="External"/><Relationship Id="rId29" Type="http://schemas.openxmlformats.org/officeDocument/2006/relationships/hyperlink" Target="https://podminky.urs.cz/item/CS_URS_2023_01/596211213" TargetMode="External"/><Relationship Id="rId11" Type="http://schemas.openxmlformats.org/officeDocument/2006/relationships/hyperlink" Target="https://podminky.urs.cz/item/CS_URS_2023_01/966008212" TargetMode="External"/><Relationship Id="rId24" Type="http://schemas.openxmlformats.org/officeDocument/2006/relationships/hyperlink" Target="https://podminky.urs.cz/item/CS_URS_2023_01/171251201" TargetMode="External"/><Relationship Id="rId32" Type="http://schemas.openxmlformats.org/officeDocument/2006/relationships/hyperlink" Target="https://podminky.urs.cz/item/CS_URS_2023_01/573111115" TargetMode="External"/><Relationship Id="rId37" Type="http://schemas.openxmlformats.org/officeDocument/2006/relationships/hyperlink" Target="https://podminky.urs.cz/item/CS_URS_2023_01/899204112" TargetMode="External"/><Relationship Id="rId40" Type="http://schemas.openxmlformats.org/officeDocument/2006/relationships/hyperlink" Target="https://podminky.urs.cz/item/CS_URS_2023_01/895941362" TargetMode="External"/><Relationship Id="rId45" Type="http://schemas.openxmlformats.org/officeDocument/2006/relationships/hyperlink" Target="https://podminky.urs.cz/item/CS_URS_2023_01/899%2033-1111" TargetMode="External"/><Relationship Id="rId53" Type="http://schemas.openxmlformats.org/officeDocument/2006/relationships/hyperlink" Target="https://podminky.urs.cz/item/CS_URS_2023_01/915211115" TargetMode="External"/><Relationship Id="rId58" Type="http://schemas.openxmlformats.org/officeDocument/2006/relationships/hyperlink" Target="https://podminky.urs.cz/item/CS_URS_2023_01/998223011" TargetMode="External"/><Relationship Id="rId5" Type="http://schemas.openxmlformats.org/officeDocument/2006/relationships/hyperlink" Target="https://podminky.urs.cz/item/CS_URS_2023_01/113107232" TargetMode="External"/><Relationship Id="rId19" Type="http://schemas.openxmlformats.org/officeDocument/2006/relationships/hyperlink" Target="https://podminky.urs.cz/item/CS_URS_2023_01/162751117" TargetMode="External"/><Relationship Id="rId4" Type="http://schemas.openxmlformats.org/officeDocument/2006/relationships/hyperlink" Target="https://podminky.urs.cz/item/CS_URS_2023_01/113107242" TargetMode="External"/><Relationship Id="rId9" Type="http://schemas.openxmlformats.org/officeDocument/2006/relationships/hyperlink" Target="https://podminky.urs.cz/item/CS_URS_2023_01/113204111" TargetMode="External"/><Relationship Id="rId14" Type="http://schemas.openxmlformats.org/officeDocument/2006/relationships/hyperlink" Target="https://podminky.urs.cz/item/CS_URS_2023_01/997221559" TargetMode="External"/><Relationship Id="rId22" Type="http://schemas.openxmlformats.org/officeDocument/2006/relationships/hyperlink" Target="https://podminky.urs.cz/item/CS_URS_2023_01/167102111" TargetMode="External"/><Relationship Id="rId27" Type="http://schemas.openxmlformats.org/officeDocument/2006/relationships/hyperlink" Target="https://podminky.urs.cz/item/CS_URS_2023_01/564861111" TargetMode="External"/><Relationship Id="rId30" Type="http://schemas.openxmlformats.org/officeDocument/2006/relationships/hyperlink" Target="https://podminky.urs.cz/item/CS_URS_2023_01/565155111" TargetMode="External"/><Relationship Id="rId35" Type="http://schemas.openxmlformats.org/officeDocument/2006/relationships/hyperlink" Target="https://podminky.urs.cz/item/CS_URS_2023_01/043154000" TargetMode="External"/><Relationship Id="rId43" Type="http://schemas.openxmlformats.org/officeDocument/2006/relationships/hyperlink" Target="https://podminky.urs.cz/item/CS_URS_2023_01/895941343" TargetMode="External"/><Relationship Id="rId48" Type="http://schemas.openxmlformats.org/officeDocument/2006/relationships/hyperlink" Target="https://podminky.urs.cz/item/CS_URS_2023_01/979024443" TargetMode="External"/><Relationship Id="rId56" Type="http://schemas.openxmlformats.org/officeDocument/2006/relationships/hyperlink" Target="https://podminky.urs.cz/item/CS_URS_2023_01/914111121" TargetMode="External"/><Relationship Id="rId8" Type="http://schemas.openxmlformats.org/officeDocument/2006/relationships/hyperlink" Target="https://podminky.urs.cz/item/CS_URS_2023_01/113202111" TargetMode="External"/><Relationship Id="rId51" Type="http://schemas.openxmlformats.org/officeDocument/2006/relationships/hyperlink" Target="https://podminky.urs.cz/item/CS_URS_2023_01/979071122" TargetMode="External"/><Relationship Id="rId3" Type="http://schemas.openxmlformats.org/officeDocument/2006/relationships/hyperlink" Target="https://podminky.urs.cz/item/CS_URS_2023_01/113106161" TargetMode="External"/><Relationship Id="rId12" Type="http://schemas.openxmlformats.org/officeDocument/2006/relationships/hyperlink" Target="https://podminky.urs.cz/item/CS_URS_2023_01/966007122" TargetMode="External"/><Relationship Id="rId17" Type="http://schemas.openxmlformats.org/officeDocument/2006/relationships/hyperlink" Target="https://podminky.urs.cz/item/CS_URS_2023_01/121151113" TargetMode="External"/><Relationship Id="rId25" Type="http://schemas.openxmlformats.org/officeDocument/2006/relationships/hyperlink" Target="https://podminky.urs.cz/item/CS_URS_2023_01/182303111" TargetMode="External"/><Relationship Id="rId33" Type="http://schemas.openxmlformats.org/officeDocument/2006/relationships/hyperlink" Target="https://podminky.urs.cz/item/CS_URS_2023_01/573211111" TargetMode="External"/><Relationship Id="rId38" Type="http://schemas.openxmlformats.org/officeDocument/2006/relationships/hyperlink" Target="https://podminky.urs.cz/item/CS_URS_2023_01/452112132" TargetMode="External"/><Relationship Id="rId46" Type="http://schemas.openxmlformats.org/officeDocument/2006/relationships/hyperlink" Target="https://podminky.urs.cz/item/CS_URS_2023_01/916241213" TargetMode="External"/><Relationship Id="rId59" Type="http://schemas.openxmlformats.org/officeDocument/2006/relationships/drawing" Target="../drawings/drawing2.xml"/><Relationship Id="rId20" Type="http://schemas.openxmlformats.org/officeDocument/2006/relationships/hyperlink" Target="https://podminky.urs.cz/item/CS_URS_2023_01/171251201" TargetMode="External"/><Relationship Id="rId41" Type="http://schemas.openxmlformats.org/officeDocument/2006/relationships/hyperlink" Target="https://podminky.urs.cz/item/CS_URS_2023_01/895941361" TargetMode="External"/><Relationship Id="rId54" Type="http://schemas.openxmlformats.org/officeDocument/2006/relationships/hyperlink" Target="https://podminky.urs.cz/item/CS_URS_2023_01/935112111" TargetMode="External"/><Relationship Id="rId1" Type="http://schemas.openxmlformats.org/officeDocument/2006/relationships/hyperlink" Target="https://podminky.urs.cz/item/CS_URS_2023_01/919735112" TargetMode="External"/><Relationship Id="rId6" Type="http://schemas.openxmlformats.org/officeDocument/2006/relationships/hyperlink" Target="https://podminky.urs.cz/item/CS_URS_2023_01/113107223" TargetMode="External"/><Relationship Id="rId15" Type="http://schemas.openxmlformats.org/officeDocument/2006/relationships/hyperlink" Target="https://podminky.urs.cz/item/CS_URS_2023_01/997221875" TargetMode="External"/><Relationship Id="rId23" Type="http://schemas.openxmlformats.org/officeDocument/2006/relationships/hyperlink" Target="https://podminky.urs.cz/item/CS_URS_2023_01/162702111" TargetMode="External"/><Relationship Id="rId28" Type="http://schemas.openxmlformats.org/officeDocument/2006/relationships/hyperlink" Target="https://podminky.urs.cz/item/CS_URS_2023_01/564871111" TargetMode="External"/><Relationship Id="rId36" Type="http://schemas.openxmlformats.org/officeDocument/2006/relationships/hyperlink" Target="https://podminky.urs.cz/item/CS_URS_2023_01/877315211" TargetMode="External"/><Relationship Id="rId49" Type="http://schemas.openxmlformats.org/officeDocument/2006/relationships/hyperlink" Target="https://podminky.urs.cz/item/CS_URS_2023_01/916231213" TargetMode="External"/><Relationship Id="rId57" Type="http://schemas.openxmlformats.org/officeDocument/2006/relationships/hyperlink" Target="https://podminky.urs.cz/item/CS_URS_2023_01/915223121" TargetMode="External"/><Relationship Id="rId10" Type="http://schemas.openxmlformats.org/officeDocument/2006/relationships/hyperlink" Target="https://podminky.urs.cz/item/CS_URS_2023_01/113203111" TargetMode="External"/><Relationship Id="rId31" Type="http://schemas.openxmlformats.org/officeDocument/2006/relationships/hyperlink" Target="https://podminky.urs.cz/item/CS_URS_2023_01/577144111" TargetMode="External"/><Relationship Id="rId44" Type="http://schemas.openxmlformats.org/officeDocument/2006/relationships/hyperlink" Target="https://podminky.urs.cz/item/CS_URS_2023_01/899620121" TargetMode="External"/><Relationship Id="rId52" Type="http://schemas.openxmlformats.org/officeDocument/2006/relationships/hyperlink" Target="https://podminky.urs.cz/item/CS_URS_2023_01/9152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27" workbookViewId="0">
      <selection activeCell="AG55" sqref="AG55:AM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0"/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1"/>
      <c r="AQ5" s="21"/>
      <c r="AR5" s="19"/>
      <c r="BE5" s="30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1"/>
      <c r="AQ6" s="21"/>
      <c r="AR6" s="19"/>
      <c r="BE6" s="30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2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2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2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302"/>
      <c r="BS13" s="16" t="s">
        <v>6</v>
      </c>
    </row>
    <row r="14" spans="1:74" ht="12.75">
      <c r="B14" s="20"/>
      <c r="C14" s="21"/>
      <c r="D14" s="21"/>
      <c r="E14" s="307" t="s">
        <v>32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30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2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2"/>
      <c r="BS17" s="16" t="s">
        <v>35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2"/>
      <c r="BS18" s="16" t="s">
        <v>6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2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2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2"/>
    </row>
    <row r="23" spans="1:71" s="1" customFormat="1" ht="47.25" customHeight="1">
      <c r="B23" s="20"/>
      <c r="C23" s="21"/>
      <c r="D23" s="21"/>
      <c r="E23" s="309" t="s">
        <v>41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1"/>
      <c r="AP23" s="21"/>
      <c r="AQ23" s="21"/>
      <c r="AR23" s="19"/>
      <c r="BE23" s="30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2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0">
        <f>ROUND(AG54,2)</f>
        <v>0</v>
      </c>
      <c r="AL26" s="311"/>
      <c r="AM26" s="311"/>
      <c r="AN26" s="311"/>
      <c r="AO26" s="311"/>
      <c r="AP26" s="35"/>
      <c r="AQ26" s="35"/>
      <c r="AR26" s="38"/>
      <c r="BE26" s="30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2" t="s">
        <v>43</v>
      </c>
      <c r="M28" s="312"/>
      <c r="N28" s="312"/>
      <c r="O28" s="312"/>
      <c r="P28" s="312"/>
      <c r="Q28" s="35"/>
      <c r="R28" s="35"/>
      <c r="S28" s="35"/>
      <c r="T28" s="35"/>
      <c r="U28" s="35"/>
      <c r="V28" s="35"/>
      <c r="W28" s="312" t="s">
        <v>44</v>
      </c>
      <c r="X28" s="312"/>
      <c r="Y28" s="312"/>
      <c r="Z28" s="312"/>
      <c r="AA28" s="312"/>
      <c r="AB28" s="312"/>
      <c r="AC28" s="312"/>
      <c r="AD28" s="312"/>
      <c r="AE28" s="312"/>
      <c r="AF28" s="35"/>
      <c r="AG28" s="35"/>
      <c r="AH28" s="35"/>
      <c r="AI28" s="35"/>
      <c r="AJ28" s="35"/>
      <c r="AK28" s="312" t="s">
        <v>45</v>
      </c>
      <c r="AL28" s="312"/>
      <c r="AM28" s="312"/>
      <c r="AN28" s="312"/>
      <c r="AO28" s="312"/>
      <c r="AP28" s="35"/>
      <c r="AQ28" s="35"/>
      <c r="AR28" s="38"/>
      <c r="BE28" s="302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315">
        <v>0.21</v>
      </c>
      <c r="M29" s="314"/>
      <c r="N29" s="314"/>
      <c r="O29" s="314"/>
      <c r="P29" s="314"/>
      <c r="Q29" s="40"/>
      <c r="R29" s="40"/>
      <c r="S29" s="40"/>
      <c r="T29" s="40"/>
      <c r="U29" s="40"/>
      <c r="V29" s="40"/>
      <c r="W29" s="313">
        <f>ROUND(AG54,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40"/>
      <c r="AG29" s="40"/>
      <c r="AH29" s="40"/>
      <c r="AI29" s="40"/>
      <c r="AJ29" s="40"/>
      <c r="AK29" s="313">
        <f>PRODUCT(W29, 0.21)</f>
        <v>0</v>
      </c>
      <c r="AL29" s="314"/>
      <c r="AM29" s="314"/>
      <c r="AN29" s="314"/>
      <c r="AO29" s="314"/>
      <c r="AP29" s="40"/>
      <c r="AQ29" s="40"/>
      <c r="AR29" s="41"/>
      <c r="BE29" s="303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315">
        <v>0.15</v>
      </c>
      <c r="M30" s="314"/>
      <c r="N30" s="314"/>
      <c r="O30" s="314"/>
      <c r="P30" s="314"/>
      <c r="Q30" s="40"/>
      <c r="R30" s="40"/>
      <c r="S30" s="40"/>
      <c r="T30" s="40"/>
      <c r="U30" s="40"/>
      <c r="V30" s="40"/>
      <c r="W30" s="313">
        <f>ROUND(BA54,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40"/>
      <c r="AG30" s="40"/>
      <c r="AH30" s="40"/>
      <c r="AI30" s="40"/>
      <c r="AJ30" s="40"/>
      <c r="AK30" s="313">
        <f>ROUND(AW54, 2)</f>
        <v>0</v>
      </c>
      <c r="AL30" s="314"/>
      <c r="AM30" s="314"/>
      <c r="AN30" s="314"/>
      <c r="AO30" s="314"/>
      <c r="AP30" s="40"/>
      <c r="AQ30" s="40"/>
      <c r="AR30" s="41"/>
      <c r="BE30" s="303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315">
        <v>0.21</v>
      </c>
      <c r="M31" s="314"/>
      <c r="N31" s="314"/>
      <c r="O31" s="314"/>
      <c r="P31" s="314"/>
      <c r="Q31" s="40"/>
      <c r="R31" s="40"/>
      <c r="S31" s="40"/>
      <c r="T31" s="40"/>
      <c r="U31" s="40"/>
      <c r="V31" s="40"/>
      <c r="W31" s="313">
        <f>ROUND(BB54,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40"/>
      <c r="AG31" s="40"/>
      <c r="AH31" s="40"/>
      <c r="AI31" s="40"/>
      <c r="AJ31" s="40"/>
      <c r="AK31" s="313">
        <v>0</v>
      </c>
      <c r="AL31" s="314"/>
      <c r="AM31" s="314"/>
      <c r="AN31" s="314"/>
      <c r="AO31" s="314"/>
      <c r="AP31" s="40"/>
      <c r="AQ31" s="40"/>
      <c r="AR31" s="41"/>
      <c r="BE31" s="303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315">
        <v>0.15</v>
      </c>
      <c r="M32" s="314"/>
      <c r="N32" s="314"/>
      <c r="O32" s="314"/>
      <c r="P32" s="314"/>
      <c r="Q32" s="40"/>
      <c r="R32" s="40"/>
      <c r="S32" s="40"/>
      <c r="T32" s="40"/>
      <c r="U32" s="40"/>
      <c r="V32" s="40"/>
      <c r="W32" s="313">
        <f>ROUND(BC54,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40"/>
      <c r="AG32" s="40"/>
      <c r="AH32" s="40"/>
      <c r="AI32" s="40"/>
      <c r="AJ32" s="40"/>
      <c r="AK32" s="313">
        <v>0</v>
      </c>
      <c r="AL32" s="314"/>
      <c r="AM32" s="314"/>
      <c r="AN32" s="314"/>
      <c r="AO32" s="314"/>
      <c r="AP32" s="40"/>
      <c r="AQ32" s="40"/>
      <c r="AR32" s="41"/>
      <c r="BE32" s="303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315">
        <v>0</v>
      </c>
      <c r="M33" s="314"/>
      <c r="N33" s="314"/>
      <c r="O33" s="314"/>
      <c r="P33" s="314"/>
      <c r="Q33" s="40"/>
      <c r="R33" s="40"/>
      <c r="S33" s="40"/>
      <c r="T33" s="40"/>
      <c r="U33" s="40"/>
      <c r="V33" s="40"/>
      <c r="W33" s="313">
        <f>ROUND(BD54,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40"/>
      <c r="AG33" s="40"/>
      <c r="AH33" s="40"/>
      <c r="AI33" s="40"/>
      <c r="AJ33" s="40"/>
      <c r="AK33" s="313">
        <v>0</v>
      </c>
      <c r="AL33" s="314"/>
      <c r="AM33" s="314"/>
      <c r="AN33" s="314"/>
      <c r="AO33" s="314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16" t="s">
        <v>54</v>
      </c>
      <c r="Y35" s="317"/>
      <c r="Z35" s="317"/>
      <c r="AA35" s="317"/>
      <c r="AB35" s="317"/>
      <c r="AC35" s="44"/>
      <c r="AD35" s="44"/>
      <c r="AE35" s="44"/>
      <c r="AF35" s="44"/>
      <c r="AG35" s="44"/>
      <c r="AH35" s="44"/>
      <c r="AI35" s="44"/>
      <c r="AJ35" s="44"/>
      <c r="AK35" s="318">
        <f>SUM(AK26:AK33)</f>
        <v>0</v>
      </c>
      <c r="AL35" s="317"/>
      <c r="AM35" s="317"/>
      <c r="AN35" s="317"/>
      <c r="AO35" s="31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PROINK2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0" t="str">
        <f>K6</f>
        <v>Oprava chodníku vč. výměny kabelu VO u silnice I/59, k.ú.Petřvald ÚSEK 2 - Hlavní výdaje</v>
      </c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Petřvald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2" t="str">
        <f>IF(AN8= "","",AN8)</f>
        <v>24. 4. 2023</v>
      </c>
      <c r="AN47" s="322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Petřvald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23" t="str">
        <f>IF(E17="","",E17)</f>
        <v xml:space="preserve"> </v>
      </c>
      <c r="AN49" s="324"/>
      <c r="AO49" s="324"/>
      <c r="AP49" s="324"/>
      <c r="AQ49" s="35"/>
      <c r="AR49" s="38"/>
      <c r="AS49" s="325" t="s">
        <v>56</v>
      </c>
      <c r="AT49" s="326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323" t="str">
        <f>IF(E20="","",E20)</f>
        <v>PROINK s.r.o.</v>
      </c>
      <c r="AN50" s="324"/>
      <c r="AO50" s="324"/>
      <c r="AP50" s="324"/>
      <c r="AQ50" s="35"/>
      <c r="AR50" s="38"/>
      <c r="AS50" s="327"/>
      <c r="AT50" s="328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9"/>
      <c r="AT51" s="330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1" t="s">
        <v>57</v>
      </c>
      <c r="D52" s="332"/>
      <c r="E52" s="332"/>
      <c r="F52" s="332"/>
      <c r="G52" s="332"/>
      <c r="H52" s="65"/>
      <c r="I52" s="333" t="s">
        <v>58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4" t="s">
        <v>59</v>
      </c>
      <c r="AH52" s="332"/>
      <c r="AI52" s="332"/>
      <c r="AJ52" s="332"/>
      <c r="AK52" s="332"/>
      <c r="AL52" s="332"/>
      <c r="AM52" s="332"/>
      <c r="AN52" s="333" t="s">
        <v>60</v>
      </c>
      <c r="AO52" s="332"/>
      <c r="AP52" s="332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8">
        <f>ROUND(SUM(AG55:AG57),2)</f>
        <v>0</v>
      </c>
      <c r="AH54" s="338"/>
      <c r="AI54" s="338"/>
      <c r="AJ54" s="338"/>
      <c r="AK54" s="338"/>
      <c r="AL54" s="338"/>
      <c r="AM54" s="338"/>
      <c r="AN54" s="339">
        <f>PRODUCT(AG54,1.21)</f>
        <v>0</v>
      </c>
      <c r="AO54" s="339"/>
      <c r="AP54" s="339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75</v>
      </c>
      <c r="BT54" s="83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37.5" customHeight="1">
      <c r="A55" s="84" t="s">
        <v>79</v>
      </c>
      <c r="B55" s="85"/>
      <c r="C55" s="86"/>
      <c r="D55" s="337" t="s">
        <v>14</v>
      </c>
      <c r="E55" s="337"/>
      <c r="F55" s="337"/>
      <c r="G55" s="337"/>
      <c r="H55" s="337"/>
      <c r="I55" s="87"/>
      <c r="J55" s="337" t="s">
        <v>17</v>
      </c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35">
        <f>'PROINK2 - Oprava chodníku...'!J28</f>
        <v>0</v>
      </c>
      <c r="AH55" s="336"/>
      <c r="AI55" s="336"/>
      <c r="AJ55" s="336"/>
      <c r="AK55" s="336"/>
      <c r="AL55" s="336"/>
      <c r="AM55" s="336"/>
      <c r="AN55" s="335">
        <f>SUM(AG55,AT55)</f>
        <v>0</v>
      </c>
      <c r="AO55" s="336"/>
      <c r="AP55" s="336"/>
      <c r="AQ55" s="88" t="s">
        <v>80</v>
      </c>
      <c r="AR55" s="89"/>
      <c r="AS55" s="90">
        <v>0</v>
      </c>
      <c r="AT55" s="91">
        <f>ROUND(SUM(AV55:AW55),2)</f>
        <v>0</v>
      </c>
      <c r="AU55" s="92">
        <f>'PROINK2 - Oprava chodníku...'!P80</f>
        <v>0</v>
      </c>
      <c r="AV55" s="91">
        <f>'PROINK2 - Oprava chodníku...'!J31</f>
        <v>0</v>
      </c>
      <c r="AW55" s="91">
        <f>'PROINK2 - Oprava chodníku...'!J32</f>
        <v>0</v>
      </c>
      <c r="AX55" s="91">
        <f>'PROINK2 - Oprava chodníku...'!J33</f>
        <v>0</v>
      </c>
      <c r="AY55" s="91">
        <f>'PROINK2 - Oprava chodníku...'!J34</f>
        <v>0</v>
      </c>
      <c r="AZ55" s="91">
        <f>'PROINK2 - Oprava chodníku...'!F31</f>
        <v>0</v>
      </c>
      <c r="BA55" s="91">
        <f>'PROINK2 - Oprava chodníku...'!F32</f>
        <v>0</v>
      </c>
      <c r="BB55" s="91">
        <f>'PROINK2 - Oprava chodníku...'!F33</f>
        <v>0</v>
      </c>
      <c r="BC55" s="91">
        <f>'PROINK2 - Oprava chodníku...'!F34</f>
        <v>0</v>
      </c>
      <c r="BD55" s="93">
        <f>'PROINK2 - Oprava chodníku...'!F35</f>
        <v>0</v>
      </c>
      <c r="BT55" s="94" t="s">
        <v>81</v>
      </c>
      <c r="BU55" s="94" t="s">
        <v>82</v>
      </c>
      <c r="BV55" s="94" t="s">
        <v>77</v>
      </c>
      <c r="BW55" s="94" t="s">
        <v>5</v>
      </c>
      <c r="BX55" s="94" t="s">
        <v>78</v>
      </c>
      <c r="CL55" s="94" t="s">
        <v>19</v>
      </c>
    </row>
    <row r="56" spans="1:91" s="7" customFormat="1" ht="16.5" customHeight="1">
      <c r="A56" s="84" t="s">
        <v>79</v>
      </c>
      <c r="B56" s="85"/>
      <c r="C56" s="86"/>
      <c r="D56" s="337" t="s">
        <v>83</v>
      </c>
      <c r="E56" s="337"/>
      <c r="F56" s="337"/>
      <c r="G56" s="337"/>
      <c r="H56" s="337"/>
      <c r="I56" s="87"/>
      <c r="J56" s="337" t="s">
        <v>84</v>
      </c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5">
        <v>0</v>
      </c>
      <c r="AH56" s="336"/>
      <c r="AI56" s="336"/>
      <c r="AJ56" s="336"/>
      <c r="AK56" s="336"/>
      <c r="AL56" s="336"/>
      <c r="AM56" s="336"/>
      <c r="AN56" s="335">
        <f>PRODUCT(AG56,1.21)</f>
        <v>0</v>
      </c>
      <c r="AO56" s="336"/>
      <c r="AP56" s="336"/>
      <c r="AQ56" s="88" t="s">
        <v>80</v>
      </c>
      <c r="AR56" s="89"/>
      <c r="AS56" s="90">
        <v>0</v>
      </c>
      <c r="AT56" s="91">
        <f>ROUND(SUM(AV56:AW56),2)</f>
        <v>0</v>
      </c>
      <c r="AU56" s="92">
        <f>'SO 02 - Výměna kabelů VO ...'!P81</f>
        <v>0</v>
      </c>
      <c r="AV56" s="91">
        <f>'SO 02 - Výměna kabelů VO ...'!J33</f>
        <v>0</v>
      </c>
      <c r="AW56" s="91">
        <f>'SO 02 - Výměna kabelů VO ...'!J34</f>
        <v>0</v>
      </c>
      <c r="AX56" s="91">
        <f>'SO 02 - Výměna kabelů VO ...'!J35</f>
        <v>0</v>
      </c>
      <c r="AY56" s="91">
        <f>'SO 02 - Výměna kabelů VO ...'!J36</f>
        <v>0</v>
      </c>
      <c r="AZ56" s="91">
        <f>'SO 02 - Výměna kabelů VO ...'!F33</f>
        <v>0</v>
      </c>
      <c r="BA56" s="91">
        <f>'SO 02 - Výměna kabelů VO ...'!F34</f>
        <v>0</v>
      </c>
      <c r="BB56" s="91">
        <f>'SO 02 - Výměna kabelů VO ...'!F35</f>
        <v>0</v>
      </c>
      <c r="BC56" s="91">
        <f>'SO 02 - Výměna kabelů VO ...'!F36</f>
        <v>0</v>
      </c>
      <c r="BD56" s="93">
        <f>'SO 02 - Výměna kabelů VO ...'!F37</f>
        <v>0</v>
      </c>
      <c r="BT56" s="94" t="s">
        <v>81</v>
      </c>
      <c r="BV56" s="94" t="s">
        <v>77</v>
      </c>
      <c r="BW56" s="94" t="s">
        <v>85</v>
      </c>
      <c r="BX56" s="94" t="s">
        <v>5</v>
      </c>
      <c r="CL56" s="94" t="s">
        <v>19</v>
      </c>
      <c r="CM56" s="94" t="s">
        <v>86</v>
      </c>
    </row>
    <row r="57" spans="1:91" s="7" customFormat="1" ht="16.5" customHeight="1">
      <c r="A57" s="84" t="s">
        <v>79</v>
      </c>
      <c r="B57" s="85"/>
      <c r="C57" s="86"/>
      <c r="D57" s="337" t="s">
        <v>87</v>
      </c>
      <c r="E57" s="337"/>
      <c r="F57" s="337"/>
      <c r="G57" s="337"/>
      <c r="H57" s="337"/>
      <c r="I57" s="87"/>
      <c r="J57" s="337" t="s">
        <v>88</v>
      </c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5">
        <f>'VON - Vedlejší a ostatní ...'!J30</f>
        <v>0</v>
      </c>
      <c r="AH57" s="336"/>
      <c r="AI57" s="336"/>
      <c r="AJ57" s="336"/>
      <c r="AK57" s="336"/>
      <c r="AL57" s="336"/>
      <c r="AM57" s="336"/>
      <c r="AN57" s="335">
        <f>SUM(AG57,AT57)</f>
        <v>0</v>
      </c>
      <c r="AO57" s="336"/>
      <c r="AP57" s="336"/>
      <c r="AQ57" s="88" t="s">
        <v>80</v>
      </c>
      <c r="AR57" s="89"/>
      <c r="AS57" s="95">
        <v>0</v>
      </c>
      <c r="AT57" s="96">
        <f>ROUND(SUM(AV57:AW57),2)</f>
        <v>0</v>
      </c>
      <c r="AU57" s="97">
        <f>'VON - Vedlejší a ostatní ...'!P79</f>
        <v>0</v>
      </c>
      <c r="AV57" s="96">
        <f>'VON - Vedlejší a ostatní ...'!J33</f>
        <v>0</v>
      </c>
      <c r="AW57" s="96">
        <f>'VON - Vedlejší a ostatní ...'!J34</f>
        <v>0</v>
      </c>
      <c r="AX57" s="96">
        <f>'VON - Vedlejší a ostatní ...'!J35</f>
        <v>0</v>
      </c>
      <c r="AY57" s="96">
        <f>'VON - Vedlejší a ostatní ...'!J36</f>
        <v>0</v>
      </c>
      <c r="AZ57" s="96">
        <f>'VON - Vedlejší a ostatní ...'!F33</f>
        <v>0</v>
      </c>
      <c r="BA57" s="96">
        <f>'VON - Vedlejší a ostatní ...'!F34</f>
        <v>0</v>
      </c>
      <c r="BB57" s="96">
        <f>'VON - Vedlejší a ostatní ...'!F35</f>
        <v>0</v>
      </c>
      <c r="BC57" s="96">
        <f>'VON - Vedlejší a ostatní ...'!F36</f>
        <v>0</v>
      </c>
      <c r="BD57" s="98">
        <f>'VON - Vedlejší a ostatní ...'!F37</f>
        <v>0</v>
      </c>
      <c r="BT57" s="94" t="s">
        <v>81</v>
      </c>
      <c r="BV57" s="94" t="s">
        <v>77</v>
      </c>
      <c r="BW57" s="94" t="s">
        <v>89</v>
      </c>
      <c r="BX57" s="94" t="s">
        <v>5</v>
      </c>
      <c r="CL57" s="94" t="s">
        <v>19</v>
      </c>
      <c r="CM57" s="94" t="s">
        <v>86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MkXXtuxKXlc0ktFAOy4ia0izvv5/UWmKu6MlMMZdCpjT1MHB9JCDHX/9EcTIQKTVFKMxKiQVutvp1NwGv+kPPQ==" saltValue="udINofolOCbWJOmi7IW8mQ==" spinCount="100000" sheet="1" objects="1" scenarios="1" formatColumns="0" formatRows="0"/>
  <protectedRanges>
    <protectedRange sqref="AG56:AM56" name="Oblast1"/>
  </protectedRanges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ROINK2 - Oprava chodníku...'!C2" display="/"/>
    <hyperlink ref="A56" location="'SO 02 - Výměna kabelů VO 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tabSelected="1" workbookViewId="0">
      <selection activeCell="J28" sqref="J2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6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9"/>
      <c r="AT3" s="16" t="s">
        <v>86</v>
      </c>
    </row>
    <row r="4" spans="1:46" s="1" customFormat="1" ht="24.95" customHeight="1">
      <c r="B4" s="19"/>
      <c r="D4" s="101" t="s">
        <v>90</v>
      </c>
      <c r="L4" s="19"/>
      <c r="M4" s="102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3" t="s">
        <v>16</v>
      </c>
      <c r="E6" s="33"/>
      <c r="F6" s="33"/>
      <c r="G6" s="33"/>
      <c r="H6" s="33"/>
      <c r="I6" s="33"/>
      <c r="J6" s="33"/>
      <c r="K6" s="33"/>
      <c r="L6" s="104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41" t="s">
        <v>17</v>
      </c>
      <c r="F7" s="342"/>
      <c r="G7" s="342"/>
      <c r="H7" s="342"/>
      <c r="I7" s="33"/>
      <c r="J7" s="33"/>
      <c r="K7" s="33"/>
      <c r="L7" s="104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10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3" t="s">
        <v>18</v>
      </c>
      <c r="E9" s="33"/>
      <c r="F9" s="105" t="s">
        <v>19</v>
      </c>
      <c r="G9" s="33"/>
      <c r="H9" s="33"/>
      <c r="I9" s="103" t="s">
        <v>20</v>
      </c>
      <c r="J9" s="105" t="s">
        <v>19</v>
      </c>
      <c r="K9" s="33"/>
      <c r="L9" s="10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3" t="s">
        <v>21</v>
      </c>
      <c r="E10" s="33"/>
      <c r="F10" s="105" t="s">
        <v>22</v>
      </c>
      <c r="G10" s="33"/>
      <c r="H10" s="33"/>
      <c r="I10" s="103" t="s">
        <v>23</v>
      </c>
      <c r="J10" s="106" t="str">
        <f>'Rekapitulace stavby'!AN8</f>
        <v>24. 4. 2023</v>
      </c>
      <c r="K10" s="33"/>
      <c r="L10" s="10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10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3" t="s">
        <v>25</v>
      </c>
      <c r="E12" s="33"/>
      <c r="F12" s="33"/>
      <c r="G12" s="33"/>
      <c r="H12" s="33"/>
      <c r="I12" s="103" t="s">
        <v>26</v>
      </c>
      <c r="J12" s="105" t="s">
        <v>27</v>
      </c>
      <c r="K12" s="33"/>
      <c r="L12" s="10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5" t="s">
        <v>28</v>
      </c>
      <c r="F13" s="33"/>
      <c r="G13" s="33"/>
      <c r="H13" s="33"/>
      <c r="I13" s="103" t="s">
        <v>29</v>
      </c>
      <c r="J13" s="105" t="s">
        <v>30</v>
      </c>
      <c r="K13" s="33"/>
      <c r="L13" s="10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10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3" t="s">
        <v>31</v>
      </c>
      <c r="E15" s="33"/>
      <c r="F15" s="33"/>
      <c r="G15" s="33"/>
      <c r="H15" s="33"/>
      <c r="I15" s="103" t="s">
        <v>26</v>
      </c>
      <c r="J15" s="29" t="str">
        <f>'Rekapitulace stavby'!AN13</f>
        <v>Vyplň údaj</v>
      </c>
      <c r="K15" s="33"/>
      <c r="L15" s="10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43" t="str">
        <f>'Rekapitulace stavby'!E14</f>
        <v>Vyplň údaj</v>
      </c>
      <c r="F16" s="344"/>
      <c r="G16" s="344"/>
      <c r="H16" s="344"/>
      <c r="I16" s="103" t="s">
        <v>29</v>
      </c>
      <c r="J16" s="29" t="str">
        <f>'Rekapitulace stavby'!AN14</f>
        <v>Vyplň údaj</v>
      </c>
      <c r="K16" s="33"/>
      <c r="L16" s="10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10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3" t="s">
        <v>33</v>
      </c>
      <c r="E18" s="33"/>
      <c r="F18" s="33"/>
      <c r="G18" s="33"/>
      <c r="H18" s="33"/>
      <c r="I18" s="103" t="s">
        <v>26</v>
      </c>
      <c r="J18" s="105" t="str">
        <f>IF('Rekapitulace stavby'!AN16="","",'Rekapitulace stavby'!AN16)</f>
        <v/>
      </c>
      <c r="K18" s="33"/>
      <c r="L18" s="10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5" t="str">
        <f>IF('Rekapitulace stavby'!E17="","",'Rekapitulace stavby'!E17)</f>
        <v xml:space="preserve"> </v>
      </c>
      <c r="F19" s="33"/>
      <c r="G19" s="33"/>
      <c r="H19" s="33"/>
      <c r="I19" s="103" t="s">
        <v>29</v>
      </c>
      <c r="J19" s="105" t="str">
        <f>IF('Rekapitulace stavby'!AN17="","",'Rekapitulace stavby'!AN17)</f>
        <v/>
      </c>
      <c r="K19" s="33"/>
      <c r="L19" s="10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10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3" t="s">
        <v>36</v>
      </c>
      <c r="E21" s="33"/>
      <c r="F21" s="33"/>
      <c r="G21" s="33"/>
      <c r="H21" s="33"/>
      <c r="I21" s="103" t="s">
        <v>26</v>
      </c>
      <c r="J21" s="105" t="s">
        <v>37</v>
      </c>
      <c r="K21" s="33"/>
      <c r="L21" s="10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5" t="s">
        <v>38</v>
      </c>
      <c r="F22" s="33"/>
      <c r="G22" s="33"/>
      <c r="H22" s="33"/>
      <c r="I22" s="103" t="s">
        <v>29</v>
      </c>
      <c r="J22" s="105" t="s">
        <v>39</v>
      </c>
      <c r="K22" s="33"/>
      <c r="L22" s="10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10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3" t="s">
        <v>40</v>
      </c>
      <c r="E24" s="33"/>
      <c r="F24" s="33"/>
      <c r="G24" s="33"/>
      <c r="H24" s="33"/>
      <c r="I24" s="33"/>
      <c r="J24" s="33"/>
      <c r="K24" s="33"/>
      <c r="L24" s="10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47.25" customHeight="1">
      <c r="A25" s="107"/>
      <c r="B25" s="108"/>
      <c r="C25" s="107"/>
      <c r="D25" s="107"/>
      <c r="E25" s="345" t="s">
        <v>41</v>
      </c>
      <c r="F25" s="345"/>
      <c r="G25" s="345"/>
      <c r="H25" s="345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10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0"/>
      <c r="E27" s="110"/>
      <c r="F27" s="110"/>
      <c r="G27" s="110"/>
      <c r="H27" s="110"/>
      <c r="I27" s="110"/>
      <c r="J27" s="110"/>
      <c r="K27" s="110"/>
      <c r="L27" s="104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1" t="s">
        <v>42</v>
      </c>
      <c r="E28" s="33"/>
      <c r="F28" s="33"/>
      <c r="G28" s="33"/>
      <c r="H28" s="33"/>
      <c r="I28" s="33"/>
      <c r="J28" s="112">
        <f>ROUND(J80, 2)</f>
        <v>0</v>
      </c>
      <c r="K28" s="33"/>
      <c r="L28" s="10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0"/>
      <c r="E29" s="110"/>
      <c r="F29" s="110"/>
      <c r="G29" s="110"/>
      <c r="H29" s="110"/>
      <c r="I29" s="110"/>
      <c r="J29" s="110"/>
      <c r="K29" s="110"/>
      <c r="L29" s="10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3" t="s">
        <v>44</v>
      </c>
      <c r="G30" s="33"/>
      <c r="H30" s="33"/>
      <c r="I30" s="113" t="s">
        <v>43</v>
      </c>
      <c r="J30" s="113" t="s">
        <v>45</v>
      </c>
      <c r="K30" s="33"/>
      <c r="L30" s="10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4" t="s">
        <v>46</v>
      </c>
      <c r="E31" s="103" t="s">
        <v>47</v>
      </c>
      <c r="F31" s="115">
        <f>ROUND((SUM(BE80:BE240)),  2)</f>
        <v>0</v>
      </c>
      <c r="G31" s="33"/>
      <c r="H31" s="33"/>
      <c r="I31" s="116">
        <v>0.21</v>
      </c>
      <c r="J31" s="115">
        <f>ROUND(((SUM(BE80:BE240))*I31),  2)</f>
        <v>0</v>
      </c>
      <c r="K31" s="33"/>
      <c r="L31" s="10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3" t="s">
        <v>48</v>
      </c>
      <c r="F32" s="115">
        <f>ROUND((SUM(BF80:BF240)),  2)</f>
        <v>0</v>
      </c>
      <c r="G32" s="33"/>
      <c r="H32" s="33"/>
      <c r="I32" s="116">
        <v>0.15</v>
      </c>
      <c r="J32" s="115">
        <f>ROUND(((SUM(BF80:BF240))*I32),  2)</f>
        <v>0</v>
      </c>
      <c r="K32" s="33"/>
      <c r="L32" s="10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3" t="s">
        <v>49</v>
      </c>
      <c r="F33" s="115">
        <f>ROUND((SUM(BG80:BG240)),  2)</f>
        <v>0</v>
      </c>
      <c r="G33" s="33"/>
      <c r="H33" s="33"/>
      <c r="I33" s="116">
        <v>0.21</v>
      </c>
      <c r="J33" s="115">
        <f>0</f>
        <v>0</v>
      </c>
      <c r="K33" s="33"/>
      <c r="L33" s="10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3" t="s">
        <v>50</v>
      </c>
      <c r="F34" s="115">
        <f>ROUND((SUM(BH80:BH240)),  2)</f>
        <v>0</v>
      </c>
      <c r="G34" s="33"/>
      <c r="H34" s="33"/>
      <c r="I34" s="116">
        <v>0.15</v>
      </c>
      <c r="J34" s="115">
        <f>0</f>
        <v>0</v>
      </c>
      <c r="K34" s="33"/>
      <c r="L34" s="10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3" t="s">
        <v>51</v>
      </c>
      <c r="F35" s="115">
        <f>ROUND((SUM(BI80:BI240)),  2)</f>
        <v>0</v>
      </c>
      <c r="G35" s="33"/>
      <c r="H35" s="33"/>
      <c r="I35" s="116">
        <v>0</v>
      </c>
      <c r="J35" s="115">
        <f>0</f>
        <v>0</v>
      </c>
      <c r="K35" s="33"/>
      <c r="L35" s="10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10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7"/>
      <c r="D37" s="118" t="s">
        <v>52</v>
      </c>
      <c r="E37" s="119"/>
      <c r="F37" s="119"/>
      <c r="G37" s="120" t="s">
        <v>53</v>
      </c>
      <c r="H37" s="121" t="s">
        <v>54</v>
      </c>
      <c r="I37" s="119"/>
      <c r="J37" s="122">
        <f>SUM(J28:J35)</f>
        <v>0</v>
      </c>
      <c r="K37" s="123"/>
      <c r="L37" s="10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4"/>
      <c r="C38" s="125"/>
      <c r="D38" s="125"/>
      <c r="E38" s="125"/>
      <c r="F38" s="125"/>
      <c r="G38" s="125"/>
      <c r="H38" s="125"/>
      <c r="I38" s="125"/>
      <c r="J38" s="125"/>
      <c r="K38" s="125"/>
      <c r="L38" s="10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26"/>
      <c r="C42" s="127"/>
      <c r="D42" s="127"/>
      <c r="E42" s="127"/>
      <c r="F42" s="127"/>
      <c r="G42" s="127"/>
      <c r="H42" s="127"/>
      <c r="I42" s="127"/>
      <c r="J42" s="127"/>
      <c r="K42" s="127"/>
      <c r="L42" s="104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91</v>
      </c>
      <c r="D43" s="35"/>
      <c r="E43" s="35"/>
      <c r="F43" s="35"/>
      <c r="G43" s="35"/>
      <c r="H43" s="35"/>
      <c r="I43" s="35"/>
      <c r="J43" s="35"/>
      <c r="K43" s="35"/>
      <c r="L43" s="104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04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35"/>
      <c r="J45" s="35"/>
      <c r="K45" s="35"/>
      <c r="L45" s="104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5"/>
      <c r="D46" s="35"/>
      <c r="E46" s="320" t="str">
        <f>E7</f>
        <v>Oprava chodníku vč. výměny kabelu VO u silnice I/59, k.ú.Petřvald ÚSEK 2 - Hlavní výdaje</v>
      </c>
      <c r="F46" s="346"/>
      <c r="G46" s="346"/>
      <c r="H46" s="346"/>
      <c r="I46" s="35"/>
      <c r="J46" s="35"/>
      <c r="K46" s="35"/>
      <c r="L46" s="104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04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5"/>
      <c r="E48" s="35"/>
      <c r="F48" s="26" t="str">
        <f>F10</f>
        <v>Petřvald</v>
      </c>
      <c r="G48" s="35"/>
      <c r="H48" s="35"/>
      <c r="I48" s="28" t="s">
        <v>23</v>
      </c>
      <c r="J48" s="58" t="str">
        <f>IF(J10="","",J10)</f>
        <v>24. 4. 2023</v>
      </c>
      <c r="K48" s="35"/>
      <c r="L48" s="104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04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customHeight="1">
      <c r="A50" s="33"/>
      <c r="B50" s="34"/>
      <c r="C50" s="28" t="s">
        <v>25</v>
      </c>
      <c r="D50" s="35"/>
      <c r="E50" s="35"/>
      <c r="F50" s="26" t="str">
        <f>E13</f>
        <v>Město Petřvald</v>
      </c>
      <c r="G50" s="35"/>
      <c r="H50" s="35"/>
      <c r="I50" s="28" t="s">
        <v>33</v>
      </c>
      <c r="J50" s="31" t="str">
        <f>E19</f>
        <v xml:space="preserve"> </v>
      </c>
      <c r="K50" s="35"/>
      <c r="L50" s="104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31</v>
      </c>
      <c r="D51" s="35"/>
      <c r="E51" s="35"/>
      <c r="F51" s="26" t="str">
        <f>IF(E16="","",E16)</f>
        <v>Vyplň údaj</v>
      </c>
      <c r="G51" s="35"/>
      <c r="H51" s="35"/>
      <c r="I51" s="28" t="s">
        <v>36</v>
      </c>
      <c r="J51" s="31" t="str">
        <f>E22</f>
        <v>PROINK s.r.o.</v>
      </c>
      <c r="K51" s="35"/>
      <c r="L51" s="104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0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28" t="s">
        <v>92</v>
      </c>
      <c r="D53" s="129"/>
      <c r="E53" s="129"/>
      <c r="F53" s="129"/>
      <c r="G53" s="129"/>
      <c r="H53" s="129"/>
      <c r="I53" s="129"/>
      <c r="J53" s="130" t="s">
        <v>93</v>
      </c>
      <c r="K53" s="129"/>
      <c r="L53" s="104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04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31" t="s">
        <v>74</v>
      </c>
      <c r="D55" s="35"/>
      <c r="E55" s="35"/>
      <c r="F55" s="35"/>
      <c r="G55" s="35"/>
      <c r="H55" s="35"/>
      <c r="I55" s="35"/>
      <c r="J55" s="76">
        <f>J80</f>
        <v>0</v>
      </c>
      <c r="K55" s="35"/>
      <c r="L55" s="104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94</v>
      </c>
    </row>
    <row r="56" spans="1:47" s="9" customFormat="1" ht="24.95" customHeight="1">
      <c r="B56" s="132"/>
      <c r="C56" s="133"/>
      <c r="D56" s="134" t="s">
        <v>95</v>
      </c>
      <c r="E56" s="135"/>
      <c r="F56" s="135"/>
      <c r="G56" s="135"/>
      <c r="H56" s="135"/>
      <c r="I56" s="135"/>
      <c r="J56" s="136">
        <f>J81</f>
        <v>0</v>
      </c>
      <c r="K56" s="133"/>
      <c r="L56" s="137"/>
    </row>
    <row r="57" spans="1:47" s="9" customFormat="1" ht="24.95" customHeight="1">
      <c r="B57" s="132"/>
      <c r="C57" s="133"/>
      <c r="D57" s="134" t="s">
        <v>96</v>
      </c>
      <c r="E57" s="135"/>
      <c r="F57" s="135"/>
      <c r="G57" s="135"/>
      <c r="H57" s="135"/>
      <c r="I57" s="135"/>
      <c r="J57" s="136">
        <f>J116</f>
        <v>0</v>
      </c>
      <c r="K57" s="133"/>
      <c r="L57" s="137"/>
    </row>
    <row r="58" spans="1:47" s="9" customFormat="1" ht="24.95" customHeight="1">
      <c r="B58" s="132"/>
      <c r="C58" s="133"/>
      <c r="D58" s="134" t="s">
        <v>97</v>
      </c>
      <c r="E58" s="135"/>
      <c r="F58" s="135"/>
      <c r="G58" s="135"/>
      <c r="H58" s="135"/>
      <c r="I58" s="135"/>
      <c r="J58" s="136">
        <f>J128</f>
        <v>0</v>
      </c>
      <c r="K58" s="133"/>
      <c r="L58" s="137"/>
    </row>
    <row r="59" spans="1:47" s="9" customFormat="1" ht="24.95" customHeight="1">
      <c r="B59" s="132"/>
      <c r="C59" s="133"/>
      <c r="D59" s="134" t="s">
        <v>98</v>
      </c>
      <c r="E59" s="135"/>
      <c r="F59" s="135"/>
      <c r="G59" s="135"/>
      <c r="H59" s="135"/>
      <c r="I59" s="135"/>
      <c r="J59" s="136">
        <f>J140</f>
        <v>0</v>
      </c>
      <c r="K59" s="133"/>
      <c r="L59" s="137"/>
    </row>
    <row r="60" spans="1:47" s="9" customFormat="1" ht="24.95" customHeight="1">
      <c r="B60" s="132"/>
      <c r="C60" s="133"/>
      <c r="D60" s="134" t="s">
        <v>99</v>
      </c>
      <c r="E60" s="135"/>
      <c r="F60" s="135"/>
      <c r="G60" s="135"/>
      <c r="H60" s="135"/>
      <c r="I60" s="135"/>
      <c r="J60" s="136">
        <f>J165</f>
        <v>0</v>
      </c>
      <c r="K60" s="133"/>
      <c r="L60" s="137"/>
    </row>
    <row r="61" spans="1:47" s="9" customFormat="1" ht="24.95" customHeight="1">
      <c r="B61" s="132"/>
      <c r="C61" s="133"/>
      <c r="D61" s="134" t="s">
        <v>100</v>
      </c>
      <c r="E61" s="135"/>
      <c r="F61" s="135"/>
      <c r="G61" s="135"/>
      <c r="H61" s="135"/>
      <c r="I61" s="135"/>
      <c r="J61" s="136">
        <f>J199</f>
        <v>0</v>
      </c>
      <c r="K61" s="133"/>
      <c r="L61" s="137"/>
    </row>
    <row r="62" spans="1:47" s="9" customFormat="1" ht="24.95" customHeight="1">
      <c r="B62" s="132"/>
      <c r="C62" s="133"/>
      <c r="D62" s="134" t="s">
        <v>101</v>
      </c>
      <c r="E62" s="135"/>
      <c r="F62" s="135"/>
      <c r="G62" s="135"/>
      <c r="H62" s="135"/>
      <c r="I62" s="135"/>
      <c r="J62" s="136">
        <f>J238</f>
        <v>0</v>
      </c>
      <c r="K62" s="133"/>
      <c r="L62" s="137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4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4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63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4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24.95" customHeight="1">
      <c r="A69" s="33"/>
      <c r="B69" s="34"/>
      <c r="C69" s="22" t="s">
        <v>102</v>
      </c>
      <c r="D69" s="35"/>
      <c r="E69" s="35"/>
      <c r="F69" s="35"/>
      <c r="G69" s="35"/>
      <c r="H69" s="35"/>
      <c r="I69" s="35"/>
      <c r="J69" s="35"/>
      <c r="K69" s="35"/>
      <c r="L69" s="104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4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4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320" t="str">
        <f>E7</f>
        <v>Oprava chodníku vč. výměny kabelu VO u silnice I/59, k.ú.Petřvald ÚSEK 2 - Hlavní výdaje</v>
      </c>
      <c r="F72" s="346"/>
      <c r="G72" s="346"/>
      <c r="H72" s="346"/>
      <c r="I72" s="35"/>
      <c r="J72" s="35"/>
      <c r="K72" s="35"/>
      <c r="L72" s="104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F10</f>
        <v>Petřvald</v>
      </c>
      <c r="G74" s="35"/>
      <c r="H74" s="35"/>
      <c r="I74" s="28" t="s">
        <v>23</v>
      </c>
      <c r="J74" s="58" t="str">
        <f>IF(J10="","",J10)</f>
        <v>24. 4. 2023</v>
      </c>
      <c r="K74" s="35"/>
      <c r="L74" s="10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4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E13</f>
        <v>Město Petřvald</v>
      </c>
      <c r="G76" s="35"/>
      <c r="H76" s="35"/>
      <c r="I76" s="28" t="s">
        <v>33</v>
      </c>
      <c r="J76" s="31" t="str">
        <f>E19</f>
        <v xml:space="preserve"> </v>
      </c>
      <c r="K76" s="35"/>
      <c r="L76" s="10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IF(E16="","",E16)</f>
        <v>Vyplň údaj</v>
      </c>
      <c r="G77" s="35"/>
      <c r="H77" s="35"/>
      <c r="I77" s="28" t="s">
        <v>36</v>
      </c>
      <c r="J77" s="31" t="str">
        <f>E22</f>
        <v>PROINK s.r.o.</v>
      </c>
      <c r="K77" s="35"/>
      <c r="L77" s="10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4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8"/>
      <c r="B79" s="139"/>
      <c r="C79" s="140" t="s">
        <v>103</v>
      </c>
      <c r="D79" s="141" t="s">
        <v>61</v>
      </c>
      <c r="E79" s="141" t="s">
        <v>57</v>
      </c>
      <c r="F79" s="141" t="s">
        <v>58</v>
      </c>
      <c r="G79" s="141" t="s">
        <v>104</v>
      </c>
      <c r="H79" s="141" t="s">
        <v>105</v>
      </c>
      <c r="I79" s="141" t="s">
        <v>106</v>
      </c>
      <c r="J79" s="141" t="s">
        <v>93</v>
      </c>
      <c r="K79" s="142" t="s">
        <v>107</v>
      </c>
      <c r="L79" s="143"/>
      <c r="M79" s="67" t="s">
        <v>19</v>
      </c>
      <c r="N79" s="68" t="s">
        <v>46</v>
      </c>
      <c r="O79" s="68" t="s">
        <v>108</v>
      </c>
      <c r="P79" s="68" t="s">
        <v>109</v>
      </c>
      <c r="Q79" s="68" t="s">
        <v>110</v>
      </c>
      <c r="R79" s="68" t="s">
        <v>111</v>
      </c>
      <c r="S79" s="68" t="s">
        <v>112</v>
      </c>
      <c r="T79" s="69" t="s">
        <v>113</v>
      </c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</row>
    <row r="80" spans="1:63" s="2" customFormat="1" ht="22.9" customHeight="1">
      <c r="A80" s="33"/>
      <c r="B80" s="34"/>
      <c r="C80" s="74" t="s">
        <v>114</v>
      </c>
      <c r="D80" s="35"/>
      <c r="E80" s="35"/>
      <c r="F80" s="35"/>
      <c r="G80" s="35"/>
      <c r="H80" s="35"/>
      <c r="I80" s="35"/>
      <c r="J80" s="144">
        <f>BK80</f>
        <v>0</v>
      </c>
      <c r="K80" s="35"/>
      <c r="L80" s="38"/>
      <c r="M80" s="70"/>
      <c r="N80" s="145"/>
      <c r="O80" s="71"/>
      <c r="P80" s="146">
        <f>P81+P116+P128+P140+P165+P199+P238</f>
        <v>0</v>
      </c>
      <c r="Q80" s="71"/>
      <c r="R80" s="146">
        <f>R81+R116+R128+R140+R165+R199+R238</f>
        <v>3741.7373062949996</v>
      </c>
      <c r="S80" s="71"/>
      <c r="T80" s="147">
        <f>T81+T116+T128+T140+T165+T199+T238</f>
        <v>3919.9500000000003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75</v>
      </c>
      <c r="AU80" s="16" t="s">
        <v>94</v>
      </c>
      <c r="BK80" s="148">
        <f>BK81+BK116+BK128+BK140+BK165+BK199+BK238</f>
        <v>0</v>
      </c>
    </row>
    <row r="81" spans="1:65" s="11" customFormat="1" ht="25.9" customHeight="1">
      <c r="B81" s="149"/>
      <c r="C81" s="150"/>
      <c r="D81" s="151" t="s">
        <v>75</v>
      </c>
      <c r="E81" s="152" t="s">
        <v>115</v>
      </c>
      <c r="F81" s="152" t="s">
        <v>116</v>
      </c>
      <c r="G81" s="150"/>
      <c r="H81" s="150"/>
      <c r="I81" s="153"/>
      <c r="J81" s="154">
        <f>BK81</f>
        <v>0</v>
      </c>
      <c r="K81" s="150"/>
      <c r="L81" s="155"/>
      <c r="M81" s="156"/>
      <c r="N81" s="157"/>
      <c r="O81" s="157"/>
      <c r="P81" s="158">
        <f>SUM(P82:P115)</f>
        <v>0</v>
      </c>
      <c r="Q81" s="157"/>
      <c r="R81" s="158">
        <f>SUM(R82:R115)</f>
        <v>3.1106949999999997E-3</v>
      </c>
      <c r="S81" s="157"/>
      <c r="T81" s="159">
        <f>SUM(T82:T115)</f>
        <v>3919.9500000000003</v>
      </c>
      <c r="AR81" s="160" t="s">
        <v>81</v>
      </c>
      <c r="AT81" s="161" t="s">
        <v>75</v>
      </c>
      <c r="AU81" s="161" t="s">
        <v>76</v>
      </c>
      <c r="AY81" s="160" t="s">
        <v>117</v>
      </c>
      <c r="BK81" s="162">
        <f>SUM(BK82:BK115)</f>
        <v>0</v>
      </c>
    </row>
    <row r="82" spans="1:65" s="2" customFormat="1" ht="16.5" customHeight="1">
      <c r="A82" s="33"/>
      <c r="B82" s="34"/>
      <c r="C82" s="163" t="s">
        <v>81</v>
      </c>
      <c r="D82" s="163" t="s">
        <v>118</v>
      </c>
      <c r="E82" s="164" t="s">
        <v>119</v>
      </c>
      <c r="F82" s="165" t="s">
        <v>120</v>
      </c>
      <c r="G82" s="166" t="s">
        <v>121</v>
      </c>
      <c r="H82" s="167">
        <v>1891</v>
      </c>
      <c r="I82" s="168"/>
      <c r="J82" s="169">
        <f>ROUND(I82*H82,2)</f>
        <v>0</v>
      </c>
      <c r="K82" s="165" t="s">
        <v>122</v>
      </c>
      <c r="L82" s="38"/>
      <c r="M82" s="170" t="s">
        <v>19</v>
      </c>
      <c r="N82" s="171" t="s">
        <v>47</v>
      </c>
      <c r="O82" s="63"/>
      <c r="P82" s="172">
        <f>O82*H82</f>
        <v>0</v>
      </c>
      <c r="Q82" s="172">
        <v>1.6449999999999999E-6</v>
      </c>
      <c r="R82" s="172">
        <f>Q82*H82</f>
        <v>3.1106949999999997E-3</v>
      </c>
      <c r="S82" s="172">
        <v>0</v>
      </c>
      <c r="T82" s="173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4" t="s">
        <v>123</v>
      </c>
      <c r="AT82" s="174" t="s">
        <v>118</v>
      </c>
      <c r="AU82" s="174" t="s">
        <v>81</v>
      </c>
      <c r="AY82" s="16" t="s">
        <v>117</v>
      </c>
      <c r="BE82" s="175">
        <f>IF(N82="základní",J82,0)</f>
        <v>0</v>
      </c>
      <c r="BF82" s="175">
        <f>IF(N82="snížená",J82,0)</f>
        <v>0</v>
      </c>
      <c r="BG82" s="175">
        <f>IF(N82="zákl. přenesená",J82,0)</f>
        <v>0</v>
      </c>
      <c r="BH82" s="175">
        <f>IF(N82="sníž. přenesená",J82,0)</f>
        <v>0</v>
      </c>
      <c r="BI82" s="175">
        <f>IF(N82="nulová",J82,0)</f>
        <v>0</v>
      </c>
      <c r="BJ82" s="16" t="s">
        <v>81</v>
      </c>
      <c r="BK82" s="175">
        <f>ROUND(I82*H82,2)</f>
        <v>0</v>
      </c>
      <c r="BL82" s="16" t="s">
        <v>123</v>
      </c>
      <c r="BM82" s="174" t="s">
        <v>124</v>
      </c>
    </row>
    <row r="83" spans="1:65" s="2" customFormat="1" ht="11.25">
      <c r="A83" s="33"/>
      <c r="B83" s="34"/>
      <c r="C83" s="35"/>
      <c r="D83" s="176" t="s">
        <v>125</v>
      </c>
      <c r="E83" s="35"/>
      <c r="F83" s="177" t="s">
        <v>126</v>
      </c>
      <c r="G83" s="35"/>
      <c r="H83" s="35"/>
      <c r="I83" s="178"/>
      <c r="J83" s="35"/>
      <c r="K83" s="35"/>
      <c r="L83" s="38"/>
      <c r="M83" s="179"/>
      <c r="N83" s="180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125</v>
      </c>
      <c r="AU83" s="16" t="s">
        <v>81</v>
      </c>
    </row>
    <row r="84" spans="1:65" s="2" customFormat="1" ht="37.9" customHeight="1">
      <c r="A84" s="33"/>
      <c r="B84" s="34"/>
      <c r="C84" s="163" t="s">
        <v>86</v>
      </c>
      <c r="D84" s="163" t="s">
        <v>118</v>
      </c>
      <c r="E84" s="164" t="s">
        <v>127</v>
      </c>
      <c r="F84" s="165" t="s">
        <v>128</v>
      </c>
      <c r="G84" s="166" t="s">
        <v>129</v>
      </c>
      <c r="H84" s="167">
        <v>1436</v>
      </c>
      <c r="I84" s="168"/>
      <c r="J84" s="169">
        <f>ROUND(I84*H84,2)</f>
        <v>0</v>
      </c>
      <c r="K84" s="165" t="s">
        <v>122</v>
      </c>
      <c r="L84" s="38"/>
      <c r="M84" s="170" t="s">
        <v>19</v>
      </c>
      <c r="N84" s="171" t="s">
        <v>47</v>
      </c>
      <c r="O84" s="63"/>
      <c r="P84" s="172">
        <f>O84*H84</f>
        <v>0</v>
      </c>
      <c r="Q84" s="172">
        <v>0</v>
      </c>
      <c r="R84" s="172">
        <f>Q84*H84</f>
        <v>0</v>
      </c>
      <c r="S84" s="172">
        <v>0.255</v>
      </c>
      <c r="T84" s="173">
        <f>S84*H84</f>
        <v>366.18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4" t="s">
        <v>123</v>
      </c>
      <c r="AT84" s="174" t="s">
        <v>118</v>
      </c>
      <c r="AU84" s="174" t="s">
        <v>81</v>
      </c>
      <c r="AY84" s="16" t="s">
        <v>117</v>
      </c>
      <c r="BE84" s="175">
        <f>IF(N84="základní",J84,0)</f>
        <v>0</v>
      </c>
      <c r="BF84" s="175">
        <f>IF(N84="snížená",J84,0)</f>
        <v>0</v>
      </c>
      <c r="BG84" s="175">
        <f>IF(N84="zákl. přenesená",J84,0)</f>
        <v>0</v>
      </c>
      <c r="BH84" s="175">
        <f>IF(N84="sníž. přenesená",J84,0)</f>
        <v>0</v>
      </c>
      <c r="BI84" s="175">
        <f>IF(N84="nulová",J84,0)</f>
        <v>0</v>
      </c>
      <c r="BJ84" s="16" t="s">
        <v>81</v>
      </c>
      <c r="BK84" s="175">
        <f>ROUND(I84*H84,2)</f>
        <v>0</v>
      </c>
      <c r="BL84" s="16" t="s">
        <v>123</v>
      </c>
      <c r="BM84" s="174" t="s">
        <v>130</v>
      </c>
    </row>
    <row r="85" spans="1:65" s="2" customFormat="1" ht="11.25">
      <c r="A85" s="33"/>
      <c r="B85" s="34"/>
      <c r="C85" s="35"/>
      <c r="D85" s="176" t="s">
        <v>125</v>
      </c>
      <c r="E85" s="35"/>
      <c r="F85" s="177" t="s">
        <v>131</v>
      </c>
      <c r="G85" s="35"/>
      <c r="H85" s="35"/>
      <c r="I85" s="178"/>
      <c r="J85" s="35"/>
      <c r="K85" s="35"/>
      <c r="L85" s="38"/>
      <c r="M85" s="179"/>
      <c r="N85" s="180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125</v>
      </c>
      <c r="AU85" s="16" t="s">
        <v>81</v>
      </c>
    </row>
    <row r="86" spans="1:65" s="2" customFormat="1" ht="33" customHeight="1">
      <c r="A86" s="33"/>
      <c r="B86" s="34"/>
      <c r="C86" s="163" t="s">
        <v>132</v>
      </c>
      <c r="D86" s="163" t="s">
        <v>118</v>
      </c>
      <c r="E86" s="164" t="s">
        <v>133</v>
      </c>
      <c r="F86" s="165" t="s">
        <v>134</v>
      </c>
      <c r="G86" s="166" t="s">
        <v>129</v>
      </c>
      <c r="H86" s="167">
        <v>66</v>
      </c>
      <c r="I86" s="168"/>
      <c r="J86" s="169">
        <f>ROUND(I86*H86,2)</f>
        <v>0</v>
      </c>
      <c r="K86" s="165" t="s">
        <v>122</v>
      </c>
      <c r="L86" s="38"/>
      <c r="M86" s="170" t="s">
        <v>19</v>
      </c>
      <c r="N86" s="171" t="s">
        <v>47</v>
      </c>
      <c r="O86" s="63"/>
      <c r="P86" s="172">
        <f>O86*H86</f>
        <v>0</v>
      </c>
      <c r="Q86" s="172">
        <v>0</v>
      </c>
      <c r="R86" s="172">
        <f>Q86*H86</f>
        <v>0</v>
      </c>
      <c r="S86" s="172">
        <v>0.32</v>
      </c>
      <c r="T86" s="173">
        <f>S86*H86</f>
        <v>21.12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4" t="s">
        <v>123</v>
      </c>
      <c r="AT86" s="174" t="s">
        <v>118</v>
      </c>
      <c r="AU86" s="174" t="s">
        <v>81</v>
      </c>
      <c r="AY86" s="16" t="s">
        <v>117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16" t="s">
        <v>81</v>
      </c>
      <c r="BK86" s="175">
        <f>ROUND(I86*H86,2)</f>
        <v>0</v>
      </c>
      <c r="BL86" s="16" t="s">
        <v>123</v>
      </c>
      <c r="BM86" s="174" t="s">
        <v>135</v>
      </c>
    </row>
    <row r="87" spans="1:65" s="2" customFormat="1" ht="11.25">
      <c r="A87" s="33"/>
      <c r="B87" s="34"/>
      <c r="C87" s="35"/>
      <c r="D87" s="176" t="s">
        <v>125</v>
      </c>
      <c r="E87" s="35"/>
      <c r="F87" s="177" t="s">
        <v>136</v>
      </c>
      <c r="G87" s="35"/>
      <c r="H87" s="35"/>
      <c r="I87" s="178"/>
      <c r="J87" s="35"/>
      <c r="K87" s="35"/>
      <c r="L87" s="38"/>
      <c r="M87" s="179"/>
      <c r="N87" s="180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125</v>
      </c>
      <c r="AU87" s="16" t="s">
        <v>81</v>
      </c>
    </row>
    <row r="88" spans="1:65" s="2" customFormat="1" ht="33" customHeight="1">
      <c r="A88" s="33"/>
      <c r="B88" s="34"/>
      <c r="C88" s="163" t="s">
        <v>123</v>
      </c>
      <c r="D88" s="163" t="s">
        <v>118</v>
      </c>
      <c r="E88" s="164" t="s">
        <v>137</v>
      </c>
      <c r="F88" s="165" t="s">
        <v>138</v>
      </c>
      <c r="G88" s="166" t="s">
        <v>129</v>
      </c>
      <c r="H88" s="167">
        <v>2582</v>
      </c>
      <c r="I88" s="168"/>
      <c r="J88" s="169">
        <f>ROUND(I88*H88,2)</f>
        <v>0</v>
      </c>
      <c r="K88" s="165" t="s">
        <v>122</v>
      </c>
      <c r="L88" s="38"/>
      <c r="M88" s="170" t="s">
        <v>19</v>
      </c>
      <c r="N88" s="171" t="s">
        <v>47</v>
      </c>
      <c r="O88" s="63"/>
      <c r="P88" s="172">
        <f>O88*H88</f>
        <v>0</v>
      </c>
      <c r="Q88" s="172">
        <v>0</v>
      </c>
      <c r="R88" s="172">
        <f>Q88*H88</f>
        <v>0</v>
      </c>
      <c r="S88" s="172">
        <v>0.22</v>
      </c>
      <c r="T88" s="173">
        <f>S88*H88</f>
        <v>568.04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4" t="s">
        <v>123</v>
      </c>
      <c r="AT88" s="174" t="s">
        <v>118</v>
      </c>
      <c r="AU88" s="174" t="s">
        <v>81</v>
      </c>
      <c r="AY88" s="16" t="s">
        <v>117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6" t="s">
        <v>81</v>
      </c>
      <c r="BK88" s="175">
        <f>ROUND(I88*H88,2)</f>
        <v>0</v>
      </c>
      <c r="BL88" s="16" t="s">
        <v>123</v>
      </c>
      <c r="BM88" s="174" t="s">
        <v>139</v>
      </c>
    </row>
    <row r="89" spans="1:65" s="2" customFormat="1" ht="11.25">
      <c r="A89" s="33"/>
      <c r="B89" s="34"/>
      <c r="C89" s="35"/>
      <c r="D89" s="176" t="s">
        <v>125</v>
      </c>
      <c r="E89" s="35"/>
      <c r="F89" s="177" t="s">
        <v>140</v>
      </c>
      <c r="G89" s="35"/>
      <c r="H89" s="35"/>
      <c r="I89" s="178"/>
      <c r="J89" s="35"/>
      <c r="K89" s="35"/>
      <c r="L89" s="38"/>
      <c r="M89" s="179"/>
      <c r="N89" s="180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125</v>
      </c>
      <c r="AU89" s="16" t="s">
        <v>81</v>
      </c>
    </row>
    <row r="90" spans="1:65" s="2" customFormat="1" ht="37.9" customHeight="1">
      <c r="A90" s="33"/>
      <c r="B90" s="34"/>
      <c r="C90" s="163" t="s">
        <v>141</v>
      </c>
      <c r="D90" s="163" t="s">
        <v>118</v>
      </c>
      <c r="E90" s="164" t="s">
        <v>142</v>
      </c>
      <c r="F90" s="165" t="s">
        <v>143</v>
      </c>
      <c r="G90" s="166" t="s">
        <v>129</v>
      </c>
      <c r="H90" s="167">
        <v>2038</v>
      </c>
      <c r="I90" s="168"/>
      <c r="J90" s="169">
        <f>ROUND(I90*H90,2)</f>
        <v>0</v>
      </c>
      <c r="K90" s="165" t="s">
        <v>122</v>
      </c>
      <c r="L90" s="38"/>
      <c r="M90" s="170" t="s">
        <v>19</v>
      </c>
      <c r="N90" s="171" t="s">
        <v>47</v>
      </c>
      <c r="O90" s="63"/>
      <c r="P90" s="172">
        <f>O90*H90</f>
        <v>0</v>
      </c>
      <c r="Q90" s="172">
        <v>0</v>
      </c>
      <c r="R90" s="172">
        <f>Q90*H90</f>
        <v>0</v>
      </c>
      <c r="S90" s="172">
        <v>0.625</v>
      </c>
      <c r="T90" s="173">
        <f>S90*H90</f>
        <v>1273.75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4" t="s">
        <v>123</v>
      </c>
      <c r="AT90" s="174" t="s">
        <v>118</v>
      </c>
      <c r="AU90" s="174" t="s">
        <v>81</v>
      </c>
      <c r="AY90" s="16" t="s">
        <v>117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16" t="s">
        <v>81</v>
      </c>
      <c r="BK90" s="175">
        <f>ROUND(I90*H90,2)</f>
        <v>0</v>
      </c>
      <c r="BL90" s="16" t="s">
        <v>123</v>
      </c>
      <c r="BM90" s="174" t="s">
        <v>144</v>
      </c>
    </row>
    <row r="91" spans="1:65" s="2" customFormat="1" ht="11.25">
      <c r="A91" s="33"/>
      <c r="B91" s="34"/>
      <c r="C91" s="35"/>
      <c r="D91" s="176" t="s">
        <v>125</v>
      </c>
      <c r="E91" s="35"/>
      <c r="F91" s="177" t="s">
        <v>145</v>
      </c>
      <c r="G91" s="35"/>
      <c r="H91" s="35"/>
      <c r="I91" s="178"/>
      <c r="J91" s="35"/>
      <c r="K91" s="35"/>
      <c r="L91" s="38"/>
      <c r="M91" s="179"/>
      <c r="N91" s="180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125</v>
      </c>
      <c r="AU91" s="16" t="s">
        <v>81</v>
      </c>
    </row>
    <row r="92" spans="1:65" s="2" customFormat="1" ht="37.9" customHeight="1">
      <c r="A92" s="33"/>
      <c r="B92" s="34"/>
      <c r="C92" s="163" t="s">
        <v>146</v>
      </c>
      <c r="D92" s="163" t="s">
        <v>118</v>
      </c>
      <c r="E92" s="164" t="s">
        <v>147</v>
      </c>
      <c r="F92" s="165" t="s">
        <v>148</v>
      </c>
      <c r="G92" s="166" t="s">
        <v>129</v>
      </c>
      <c r="H92" s="167">
        <v>1520</v>
      </c>
      <c r="I92" s="168"/>
      <c r="J92" s="169">
        <f>ROUND(I92*H92,2)</f>
        <v>0</v>
      </c>
      <c r="K92" s="165" t="s">
        <v>122</v>
      </c>
      <c r="L92" s="38"/>
      <c r="M92" s="170" t="s">
        <v>19</v>
      </c>
      <c r="N92" s="171" t="s">
        <v>47</v>
      </c>
      <c r="O92" s="63"/>
      <c r="P92" s="172">
        <f>O92*H92</f>
        <v>0</v>
      </c>
      <c r="Q92" s="172">
        <v>0</v>
      </c>
      <c r="R92" s="172">
        <f>Q92*H92</f>
        <v>0</v>
      </c>
      <c r="S92" s="172">
        <v>0.44</v>
      </c>
      <c r="T92" s="173">
        <f>S92*H92</f>
        <v>668.8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4" t="s">
        <v>123</v>
      </c>
      <c r="AT92" s="174" t="s">
        <v>118</v>
      </c>
      <c r="AU92" s="174" t="s">
        <v>81</v>
      </c>
      <c r="AY92" s="16" t="s">
        <v>117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16" t="s">
        <v>81</v>
      </c>
      <c r="BK92" s="175">
        <f>ROUND(I92*H92,2)</f>
        <v>0</v>
      </c>
      <c r="BL92" s="16" t="s">
        <v>123</v>
      </c>
      <c r="BM92" s="174" t="s">
        <v>149</v>
      </c>
    </row>
    <row r="93" spans="1:65" s="2" customFormat="1" ht="11.25">
      <c r="A93" s="33"/>
      <c r="B93" s="34"/>
      <c r="C93" s="35"/>
      <c r="D93" s="176" t="s">
        <v>125</v>
      </c>
      <c r="E93" s="35"/>
      <c r="F93" s="177" t="s">
        <v>150</v>
      </c>
      <c r="G93" s="35"/>
      <c r="H93" s="35"/>
      <c r="I93" s="178"/>
      <c r="J93" s="35"/>
      <c r="K93" s="35"/>
      <c r="L93" s="38"/>
      <c r="M93" s="179"/>
      <c r="N93" s="180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81</v>
      </c>
    </row>
    <row r="94" spans="1:65" s="2" customFormat="1" ht="24.2" customHeight="1">
      <c r="A94" s="33"/>
      <c r="B94" s="34"/>
      <c r="C94" s="163" t="s">
        <v>151</v>
      </c>
      <c r="D94" s="163" t="s">
        <v>118</v>
      </c>
      <c r="E94" s="164" t="s">
        <v>152</v>
      </c>
      <c r="F94" s="165" t="s">
        <v>153</v>
      </c>
      <c r="G94" s="166" t="s">
        <v>121</v>
      </c>
      <c r="H94" s="167">
        <v>773</v>
      </c>
      <c r="I94" s="168"/>
      <c r="J94" s="169">
        <f>ROUND(I94*H94,2)</f>
        <v>0</v>
      </c>
      <c r="K94" s="165" t="s">
        <v>122</v>
      </c>
      <c r="L94" s="38"/>
      <c r="M94" s="170" t="s">
        <v>19</v>
      </c>
      <c r="N94" s="171" t="s">
        <v>47</v>
      </c>
      <c r="O94" s="63"/>
      <c r="P94" s="172">
        <f>O94*H94</f>
        <v>0</v>
      </c>
      <c r="Q94" s="172">
        <v>0</v>
      </c>
      <c r="R94" s="172">
        <f>Q94*H94</f>
        <v>0</v>
      </c>
      <c r="S94" s="172">
        <v>0.28999999999999998</v>
      </c>
      <c r="T94" s="173">
        <f>S94*H94</f>
        <v>224.17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4" t="s">
        <v>123</v>
      </c>
      <c r="AT94" s="174" t="s">
        <v>118</v>
      </c>
      <c r="AU94" s="174" t="s">
        <v>81</v>
      </c>
      <c r="AY94" s="16" t="s">
        <v>117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6" t="s">
        <v>81</v>
      </c>
      <c r="BK94" s="175">
        <f>ROUND(I94*H94,2)</f>
        <v>0</v>
      </c>
      <c r="BL94" s="16" t="s">
        <v>123</v>
      </c>
      <c r="BM94" s="174" t="s">
        <v>154</v>
      </c>
    </row>
    <row r="95" spans="1:65" s="2" customFormat="1" ht="11.25">
      <c r="A95" s="33"/>
      <c r="B95" s="34"/>
      <c r="C95" s="35"/>
      <c r="D95" s="176" t="s">
        <v>125</v>
      </c>
      <c r="E95" s="35"/>
      <c r="F95" s="177" t="s">
        <v>155</v>
      </c>
      <c r="G95" s="35"/>
      <c r="H95" s="35"/>
      <c r="I95" s="178"/>
      <c r="J95" s="35"/>
      <c r="K95" s="35"/>
      <c r="L95" s="38"/>
      <c r="M95" s="179"/>
      <c r="N95" s="18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125</v>
      </c>
      <c r="AU95" s="16" t="s">
        <v>81</v>
      </c>
    </row>
    <row r="96" spans="1:65" s="2" customFormat="1" ht="24.2" customHeight="1">
      <c r="A96" s="33"/>
      <c r="B96" s="34"/>
      <c r="C96" s="163" t="s">
        <v>156</v>
      </c>
      <c r="D96" s="163" t="s">
        <v>118</v>
      </c>
      <c r="E96" s="164" t="s">
        <v>157</v>
      </c>
      <c r="F96" s="165" t="s">
        <v>158</v>
      </c>
      <c r="G96" s="166" t="s">
        <v>121</v>
      </c>
      <c r="H96" s="167">
        <v>1118</v>
      </c>
      <c r="I96" s="168"/>
      <c r="J96" s="169">
        <f>ROUND(I96*H96,2)</f>
        <v>0</v>
      </c>
      <c r="K96" s="165" t="s">
        <v>122</v>
      </c>
      <c r="L96" s="38"/>
      <c r="M96" s="170" t="s">
        <v>19</v>
      </c>
      <c r="N96" s="171" t="s">
        <v>47</v>
      </c>
      <c r="O96" s="63"/>
      <c r="P96" s="172">
        <f>O96*H96</f>
        <v>0</v>
      </c>
      <c r="Q96" s="172">
        <v>0</v>
      </c>
      <c r="R96" s="172">
        <f>Q96*H96</f>
        <v>0</v>
      </c>
      <c r="S96" s="172">
        <v>0.20499999999999999</v>
      </c>
      <c r="T96" s="173">
        <f>S96*H96</f>
        <v>229.19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4" t="s">
        <v>123</v>
      </c>
      <c r="AT96" s="174" t="s">
        <v>118</v>
      </c>
      <c r="AU96" s="174" t="s">
        <v>81</v>
      </c>
      <c r="AY96" s="16" t="s">
        <v>117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6" t="s">
        <v>81</v>
      </c>
      <c r="BK96" s="175">
        <f>ROUND(I96*H96,2)</f>
        <v>0</v>
      </c>
      <c r="BL96" s="16" t="s">
        <v>123</v>
      </c>
      <c r="BM96" s="174" t="s">
        <v>159</v>
      </c>
    </row>
    <row r="97" spans="1:65" s="2" customFormat="1" ht="11.25">
      <c r="A97" s="33"/>
      <c r="B97" s="34"/>
      <c r="C97" s="35"/>
      <c r="D97" s="176" t="s">
        <v>125</v>
      </c>
      <c r="E97" s="35"/>
      <c r="F97" s="177" t="s">
        <v>160</v>
      </c>
      <c r="G97" s="35"/>
      <c r="H97" s="35"/>
      <c r="I97" s="178"/>
      <c r="J97" s="35"/>
      <c r="K97" s="35"/>
      <c r="L97" s="38"/>
      <c r="M97" s="179"/>
      <c r="N97" s="180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125</v>
      </c>
      <c r="AU97" s="16" t="s">
        <v>81</v>
      </c>
    </row>
    <row r="98" spans="1:65" s="2" customFormat="1" ht="24.2" customHeight="1">
      <c r="A98" s="33"/>
      <c r="B98" s="34"/>
      <c r="C98" s="163" t="s">
        <v>161</v>
      </c>
      <c r="D98" s="163" t="s">
        <v>118</v>
      </c>
      <c r="E98" s="164" t="s">
        <v>162</v>
      </c>
      <c r="F98" s="165" t="s">
        <v>163</v>
      </c>
      <c r="G98" s="166" t="s">
        <v>121</v>
      </c>
      <c r="H98" s="167">
        <v>1638</v>
      </c>
      <c r="I98" s="168"/>
      <c r="J98" s="169">
        <f>ROUND(I98*H98,2)</f>
        <v>0</v>
      </c>
      <c r="K98" s="165" t="s">
        <v>122</v>
      </c>
      <c r="L98" s="38"/>
      <c r="M98" s="170" t="s">
        <v>19</v>
      </c>
      <c r="N98" s="171" t="s">
        <v>47</v>
      </c>
      <c r="O98" s="63"/>
      <c r="P98" s="172">
        <f>O98*H98</f>
        <v>0</v>
      </c>
      <c r="Q98" s="172">
        <v>0</v>
      </c>
      <c r="R98" s="172">
        <f>Q98*H98</f>
        <v>0</v>
      </c>
      <c r="S98" s="172">
        <v>0.04</v>
      </c>
      <c r="T98" s="173">
        <f>S98*H98</f>
        <v>65.52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4" t="s">
        <v>123</v>
      </c>
      <c r="AT98" s="174" t="s">
        <v>118</v>
      </c>
      <c r="AU98" s="174" t="s">
        <v>81</v>
      </c>
      <c r="AY98" s="16" t="s">
        <v>117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6" t="s">
        <v>81</v>
      </c>
      <c r="BK98" s="175">
        <f>ROUND(I98*H98,2)</f>
        <v>0</v>
      </c>
      <c r="BL98" s="16" t="s">
        <v>123</v>
      </c>
      <c r="BM98" s="174" t="s">
        <v>164</v>
      </c>
    </row>
    <row r="99" spans="1:65" s="2" customFormat="1" ht="11.25">
      <c r="A99" s="33"/>
      <c r="B99" s="34"/>
      <c r="C99" s="35"/>
      <c r="D99" s="176" t="s">
        <v>125</v>
      </c>
      <c r="E99" s="35"/>
      <c r="F99" s="177" t="s">
        <v>165</v>
      </c>
      <c r="G99" s="35"/>
      <c r="H99" s="35"/>
      <c r="I99" s="178"/>
      <c r="J99" s="35"/>
      <c r="K99" s="35"/>
      <c r="L99" s="38"/>
      <c r="M99" s="179"/>
      <c r="N99" s="180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81</v>
      </c>
    </row>
    <row r="100" spans="1:65" s="2" customFormat="1" ht="24.2" customHeight="1">
      <c r="A100" s="33"/>
      <c r="B100" s="34"/>
      <c r="C100" s="163" t="s">
        <v>166</v>
      </c>
      <c r="D100" s="163" t="s">
        <v>118</v>
      </c>
      <c r="E100" s="164" t="s">
        <v>167</v>
      </c>
      <c r="F100" s="165" t="s">
        <v>168</v>
      </c>
      <c r="G100" s="166" t="s">
        <v>121</v>
      </c>
      <c r="H100" s="167">
        <v>3782</v>
      </c>
      <c r="I100" s="168"/>
      <c r="J100" s="169">
        <f>ROUND(I100*H100,2)</f>
        <v>0</v>
      </c>
      <c r="K100" s="165" t="s">
        <v>122</v>
      </c>
      <c r="L100" s="38"/>
      <c r="M100" s="170" t="s">
        <v>19</v>
      </c>
      <c r="N100" s="171" t="s">
        <v>47</v>
      </c>
      <c r="O100" s="63"/>
      <c r="P100" s="172">
        <f>O100*H100</f>
        <v>0</v>
      </c>
      <c r="Q100" s="172">
        <v>0</v>
      </c>
      <c r="R100" s="172">
        <f>Q100*H100</f>
        <v>0</v>
      </c>
      <c r="S100" s="172">
        <v>0.115</v>
      </c>
      <c r="T100" s="173">
        <f>S100*H100</f>
        <v>434.93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4" t="s">
        <v>123</v>
      </c>
      <c r="AT100" s="174" t="s">
        <v>118</v>
      </c>
      <c r="AU100" s="174" t="s">
        <v>81</v>
      </c>
      <c r="AY100" s="16" t="s">
        <v>117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6" t="s">
        <v>81</v>
      </c>
      <c r="BK100" s="175">
        <f>ROUND(I100*H100,2)</f>
        <v>0</v>
      </c>
      <c r="BL100" s="16" t="s">
        <v>123</v>
      </c>
      <c r="BM100" s="174" t="s">
        <v>169</v>
      </c>
    </row>
    <row r="101" spans="1:65" s="2" customFormat="1" ht="11.25">
      <c r="A101" s="33"/>
      <c r="B101" s="34"/>
      <c r="C101" s="35"/>
      <c r="D101" s="176" t="s">
        <v>125</v>
      </c>
      <c r="E101" s="35"/>
      <c r="F101" s="177" t="s">
        <v>170</v>
      </c>
      <c r="G101" s="35"/>
      <c r="H101" s="35"/>
      <c r="I101" s="178"/>
      <c r="J101" s="35"/>
      <c r="K101" s="35"/>
      <c r="L101" s="38"/>
      <c r="M101" s="179"/>
      <c r="N101" s="180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125</v>
      </c>
      <c r="AU101" s="16" t="s">
        <v>81</v>
      </c>
    </row>
    <row r="102" spans="1:65" s="2" customFormat="1" ht="37.9" customHeight="1">
      <c r="A102" s="33"/>
      <c r="B102" s="34"/>
      <c r="C102" s="163" t="s">
        <v>115</v>
      </c>
      <c r="D102" s="163" t="s">
        <v>118</v>
      </c>
      <c r="E102" s="164" t="s">
        <v>171</v>
      </c>
      <c r="F102" s="165" t="s">
        <v>172</v>
      </c>
      <c r="G102" s="166" t="s">
        <v>121</v>
      </c>
      <c r="H102" s="167">
        <v>195</v>
      </c>
      <c r="I102" s="168"/>
      <c r="J102" s="169">
        <f>ROUND(I102*H102,2)</f>
        <v>0</v>
      </c>
      <c r="K102" s="165" t="s">
        <v>122</v>
      </c>
      <c r="L102" s="38"/>
      <c r="M102" s="170" t="s">
        <v>19</v>
      </c>
      <c r="N102" s="171" t="s">
        <v>47</v>
      </c>
      <c r="O102" s="63"/>
      <c r="P102" s="172">
        <f>O102*H102</f>
        <v>0</v>
      </c>
      <c r="Q102" s="172">
        <v>0</v>
      </c>
      <c r="R102" s="172">
        <f>Q102*H102</f>
        <v>0</v>
      </c>
      <c r="S102" s="172">
        <v>0.35</v>
      </c>
      <c r="T102" s="173">
        <f>S102*H102</f>
        <v>68.25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4" t="s">
        <v>123</v>
      </c>
      <c r="AT102" s="174" t="s">
        <v>118</v>
      </c>
      <c r="AU102" s="174" t="s">
        <v>81</v>
      </c>
      <c r="AY102" s="16" t="s">
        <v>117</v>
      </c>
      <c r="BE102" s="175">
        <f>IF(N102="základní",J102,0)</f>
        <v>0</v>
      </c>
      <c r="BF102" s="175">
        <f>IF(N102="snížená",J102,0)</f>
        <v>0</v>
      </c>
      <c r="BG102" s="175">
        <f>IF(N102="zákl. přenesená",J102,0)</f>
        <v>0</v>
      </c>
      <c r="BH102" s="175">
        <f>IF(N102="sníž. přenesená",J102,0)</f>
        <v>0</v>
      </c>
      <c r="BI102" s="175">
        <f>IF(N102="nulová",J102,0)</f>
        <v>0</v>
      </c>
      <c r="BJ102" s="16" t="s">
        <v>81</v>
      </c>
      <c r="BK102" s="175">
        <f>ROUND(I102*H102,2)</f>
        <v>0</v>
      </c>
      <c r="BL102" s="16" t="s">
        <v>123</v>
      </c>
      <c r="BM102" s="174" t="s">
        <v>173</v>
      </c>
    </row>
    <row r="103" spans="1:65" s="2" customFormat="1" ht="11.25">
      <c r="A103" s="33"/>
      <c r="B103" s="34"/>
      <c r="C103" s="35"/>
      <c r="D103" s="176" t="s">
        <v>125</v>
      </c>
      <c r="E103" s="35"/>
      <c r="F103" s="177" t="s">
        <v>174</v>
      </c>
      <c r="G103" s="35"/>
      <c r="H103" s="35"/>
      <c r="I103" s="178"/>
      <c r="J103" s="35"/>
      <c r="K103" s="35"/>
      <c r="L103" s="38"/>
      <c r="M103" s="179"/>
      <c r="N103" s="18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125</v>
      </c>
      <c r="AU103" s="16" t="s">
        <v>81</v>
      </c>
    </row>
    <row r="104" spans="1:65" s="2" customFormat="1" ht="16.5" customHeight="1">
      <c r="A104" s="33"/>
      <c r="B104" s="34"/>
      <c r="C104" s="163" t="s">
        <v>175</v>
      </c>
      <c r="D104" s="163" t="s">
        <v>118</v>
      </c>
      <c r="E104" s="164" t="s">
        <v>176</v>
      </c>
      <c r="F104" s="165" t="s">
        <v>177</v>
      </c>
      <c r="G104" s="166" t="s">
        <v>121</v>
      </c>
      <c r="H104" s="167">
        <v>1891</v>
      </c>
      <c r="I104" s="168"/>
      <c r="J104" s="169">
        <f>ROUND(I104*H104,2)</f>
        <v>0</v>
      </c>
      <c r="K104" s="165" t="s">
        <v>122</v>
      </c>
      <c r="L104" s="38"/>
      <c r="M104" s="170" t="s">
        <v>19</v>
      </c>
      <c r="N104" s="171" t="s">
        <v>47</v>
      </c>
      <c r="O104" s="63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4" t="s">
        <v>123</v>
      </c>
      <c r="AT104" s="174" t="s">
        <v>118</v>
      </c>
      <c r="AU104" s="174" t="s">
        <v>81</v>
      </c>
      <c r="AY104" s="16" t="s">
        <v>117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16" t="s">
        <v>81</v>
      </c>
      <c r="BK104" s="175">
        <f>ROUND(I104*H104,2)</f>
        <v>0</v>
      </c>
      <c r="BL104" s="16" t="s">
        <v>123</v>
      </c>
      <c r="BM104" s="174" t="s">
        <v>178</v>
      </c>
    </row>
    <row r="105" spans="1:65" s="2" customFormat="1" ht="11.25">
      <c r="A105" s="33"/>
      <c r="B105" s="34"/>
      <c r="C105" s="35"/>
      <c r="D105" s="176" t="s">
        <v>125</v>
      </c>
      <c r="E105" s="35"/>
      <c r="F105" s="177" t="s">
        <v>179</v>
      </c>
      <c r="G105" s="35"/>
      <c r="H105" s="35"/>
      <c r="I105" s="178"/>
      <c r="J105" s="35"/>
      <c r="K105" s="35"/>
      <c r="L105" s="38"/>
      <c r="M105" s="179"/>
      <c r="N105" s="18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125</v>
      </c>
      <c r="AU105" s="16" t="s">
        <v>81</v>
      </c>
    </row>
    <row r="106" spans="1:65" s="2" customFormat="1" ht="24.2" customHeight="1">
      <c r="A106" s="33"/>
      <c r="B106" s="34"/>
      <c r="C106" s="163" t="s">
        <v>180</v>
      </c>
      <c r="D106" s="163" t="s">
        <v>118</v>
      </c>
      <c r="E106" s="164" t="s">
        <v>181</v>
      </c>
      <c r="F106" s="165" t="s">
        <v>182</v>
      </c>
      <c r="G106" s="166" t="s">
        <v>183</v>
      </c>
      <c r="H106" s="167">
        <v>2832.877</v>
      </c>
      <c r="I106" s="168"/>
      <c r="J106" s="169">
        <f>ROUND(I106*H106,2)</f>
        <v>0</v>
      </c>
      <c r="K106" s="165" t="s">
        <v>122</v>
      </c>
      <c r="L106" s="38"/>
      <c r="M106" s="170" t="s">
        <v>19</v>
      </c>
      <c r="N106" s="171" t="s">
        <v>47</v>
      </c>
      <c r="O106" s="63"/>
      <c r="P106" s="172">
        <f>O106*H106</f>
        <v>0</v>
      </c>
      <c r="Q106" s="172">
        <v>0</v>
      </c>
      <c r="R106" s="172">
        <f>Q106*H106</f>
        <v>0</v>
      </c>
      <c r="S106" s="172">
        <v>0</v>
      </c>
      <c r="T106" s="173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74" t="s">
        <v>123</v>
      </c>
      <c r="AT106" s="174" t="s">
        <v>118</v>
      </c>
      <c r="AU106" s="174" t="s">
        <v>81</v>
      </c>
      <c r="AY106" s="16" t="s">
        <v>117</v>
      </c>
      <c r="BE106" s="175">
        <f>IF(N106="základní",J106,0)</f>
        <v>0</v>
      </c>
      <c r="BF106" s="175">
        <f>IF(N106="snížená",J106,0)</f>
        <v>0</v>
      </c>
      <c r="BG106" s="175">
        <f>IF(N106="zákl. přenesená",J106,0)</f>
        <v>0</v>
      </c>
      <c r="BH106" s="175">
        <f>IF(N106="sníž. přenesená",J106,0)</f>
        <v>0</v>
      </c>
      <c r="BI106" s="175">
        <f>IF(N106="nulová",J106,0)</f>
        <v>0</v>
      </c>
      <c r="BJ106" s="16" t="s">
        <v>81</v>
      </c>
      <c r="BK106" s="175">
        <f>ROUND(I106*H106,2)</f>
        <v>0</v>
      </c>
      <c r="BL106" s="16" t="s">
        <v>123</v>
      </c>
      <c r="BM106" s="174" t="s">
        <v>184</v>
      </c>
    </row>
    <row r="107" spans="1:65" s="2" customFormat="1" ht="11.25">
      <c r="A107" s="33"/>
      <c r="B107" s="34"/>
      <c r="C107" s="35"/>
      <c r="D107" s="176" t="s">
        <v>125</v>
      </c>
      <c r="E107" s="35"/>
      <c r="F107" s="177" t="s">
        <v>185</v>
      </c>
      <c r="G107" s="35"/>
      <c r="H107" s="35"/>
      <c r="I107" s="178"/>
      <c r="J107" s="35"/>
      <c r="K107" s="35"/>
      <c r="L107" s="38"/>
      <c r="M107" s="179"/>
      <c r="N107" s="18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125</v>
      </c>
      <c r="AU107" s="16" t="s">
        <v>81</v>
      </c>
    </row>
    <row r="108" spans="1:65" s="2" customFormat="1" ht="19.5">
      <c r="A108" s="33"/>
      <c r="B108" s="34"/>
      <c r="C108" s="35"/>
      <c r="D108" s="181" t="s">
        <v>186</v>
      </c>
      <c r="E108" s="35"/>
      <c r="F108" s="182" t="s">
        <v>187</v>
      </c>
      <c r="G108" s="35"/>
      <c r="H108" s="35"/>
      <c r="I108" s="178"/>
      <c r="J108" s="35"/>
      <c r="K108" s="35"/>
      <c r="L108" s="38"/>
      <c r="M108" s="179"/>
      <c r="N108" s="180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186</v>
      </c>
      <c r="AU108" s="16" t="s">
        <v>81</v>
      </c>
    </row>
    <row r="109" spans="1:65" s="12" customFormat="1" ht="11.25">
      <c r="B109" s="183"/>
      <c r="C109" s="184"/>
      <c r="D109" s="181" t="s">
        <v>188</v>
      </c>
      <c r="E109" s="185" t="s">
        <v>19</v>
      </c>
      <c r="F109" s="186" t="s">
        <v>189</v>
      </c>
      <c r="G109" s="184"/>
      <c r="H109" s="187">
        <v>2832.877</v>
      </c>
      <c r="I109" s="188"/>
      <c r="J109" s="184"/>
      <c r="K109" s="184"/>
      <c r="L109" s="189"/>
      <c r="M109" s="190"/>
      <c r="N109" s="191"/>
      <c r="O109" s="191"/>
      <c r="P109" s="191"/>
      <c r="Q109" s="191"/>
      <c r="R109" s="191"/>
      <c r="S109" s="191"/>
      <c r="T109" s="192"/>
      <c r="AT109" s="193" t="s">
        <v>188</v>
      </c>
      <c r="AU109" s="193" t="s">
        <v>81</v>
      </c>
      <c r="AV109" s="12" t="s">
        <v>86</v>
      </c>
      <c r="AW109" s="12" t="s">
        <v>35</v>
      </c>
      <c r="AX109" s="12" t="s">
        <v>81</v>
      </c>
      <c r="AY109" s="193" t="s">
        <v>117</v>
      </c>
    </row>
    <row r="110" spans="1:65" s="2" customFormat="1" ht="24.2" customHeight="1">
      <c r="A110" s="33"/>
      <c r="B110" s="34"/>
      <c r="C110" s="163" t="s">
        <v>190</v>
      </c>
      <c r="D110" s="163" t="s">
        <v>118</v>
      </c>
      <c r="E110" s="164" t="s">
        <v>191</v>
      </c>
      <c r="F110" s="165" t="s">
        <v>192</v>
      </c>
      <c r="G110" s="166" t="s">
        <v>183</v>
      </c>
      <c r="H110" s="167">
        <v>25495.893</v>
      </c>
      <c r="I110" s="168"/>
      <c r="J110" s="169">
        <f>ROUND(I110*H110,2)</f>
        <v>0</v>
      </c>
      <c r="K110" s="165" t="s">
        <v>122</v>
      </c>
      <c r="L110" s="38"/>
      <c r="M110" s="170" t="s">
        <v>19</v>
      </c>
      <c r="N110" s="171" t="s">
        <v>47</v>
      </c>
      <c r="O110" s="63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74" t="s">
        <v>123</v>
      </c>
      <c r="AT110" s="174" t="s">
        <v>118</v>
      </c>
      <c r="AU110" s="174" t="s">
        <v>81</v>
      </c>
      <c r="AY110" s="16" t="s">
        <v>117</v>
      </c>
      <c r="BE110" s="175">
        <f>IF(N110="základní",J110,0)</f>
        <v>0</v>
      </c>
      <c r="BF110" s="175">
        <f>IF(N110="snížená",J110,0)</f>
        <v>0</v>
      </c>
      <c r="BG110" s="175">
        <f>IF(N110="zákl. přenesená",J110,0)</f>
        <v>0</v>
      </c>
      <c r="BH110" s="175">
        <f>IF(N110="sníž. přenesená",J110,0)</f>
        <v>0</v>
      </c>
      <c r="BI110" s="175">
        <f>IF(N110="nulová",J110,0)</f>
        <v>0</v>
      </c>
      <c r="BJ110" s="16" t="s">
        <v>81</v>
      </c>
      <c r="BK110" s="175">
        <f>ROUND(I110*H110,2)</f>
        <v>0</v>
      </c>
      <c r="BL110" s="16" t="s">
        <v>123</v>
      </c>
      <c r="BM110" s="174" t="s">
        <v>193</v>
      </c>
    </row>
    <row r="111" spans="1:65" s="2" customFormat="1" ht="11.25">
      <c r="A111" s="33"/>
      <c r="B111" s="34"/>
      <c r="C111" s="35"/>
      <c r="D111" s="176" t="s">
        <v>125</v>
      </c>
      <c r="E111" s="35"/>
      <c r="F111" s="177" t="s">
        <v>194</v>
      </c>
      <c r="G111" s="35"/>
      <c r="H111" s="35"/>
      <c r="I111" s="178"/>
      <c r="J111" s="35"/>
      <c r="K111" s="35"/>
      <c r="L111" s="38"/>
      <c r="M111" s="179"/>
      <c r="N111" s="18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125</v>
      </c>
      <c r="AU111" s="16" t="s">
        <v>81</v>
      </c>
    </row>
    <row r="112" spans="1:65" s="2" customFormat="1" ht="24.2" customHeight="1">
      <c r="A112" s="33"/>
      <c r="B112" s="34"/>
      <c r="C112" s="163" t="s">
        <v>8</v>
      </c>
      <c r="D112" s="163" t="s">
        <v>118</v>
      </c>
      <c r="E112" s="164" t="s">
        <v>195</v>
      </c>
      <c r="F112" s="165" t="s">
        <v>196</v>
      </c>
      <c r="G112" s="166" t="s">
        <v>183</v>
      </c>
      <c r="H112" s="167">
        <v>467.34199999999998</v>
      </c>
      <c r="I112" s="168"/>
      <c r="J112" s="169">
        <f>ROUND(I112*H112,2)</f>
        <v>0</v>
      </c>
      <c r="K112" s="165" t="s">
        <v>122</v>
      </c>
      <c r="L112" s="38"/>
      <c r="M112" s="170" t="s">
        <v>19</v>
      </c>
      <c r="N112" s="171" t="s">
        <v>47</v>
      </c>
      <c r="O112" s="63"/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74" t="s">
        <v>123</v>
      </c>
      <c r="AT112" s="174" t="s">
        <v>118</v>
      </c>
      <c r="AU112" s="174" t="s">
        <v>81</v>
      </c>
      <c r="AY112" s="16" t="s">
        <v>117</v>
      </c>
      <c r="BE112" s="175">
        <f>IF(N112="základní",J112,0)</f>
        <v>0</v>
      </c>
      <c r="BF112" s="175">
        <f>IF(N112="snížená",J112,0)</f>
        <v>0</v>
      </c>
      <c r="BG112" s="175">
        <f>IF(N112="zákl. přenesená",J112,0)</f>
        <v>0</v>
      </c>
      <c r="BH112" s="175">
        <f>IF(N112="sníž. přenesená",J112,0)</f>
        <v>0</v>
      </c>
      <c r="BI112" s="175">
        <f>IF(N112="nulová",J112,0)</f>
        <v>0</v>
      </c>
      <c r="BJ112" s="16" t="s">
        <v>81</v>
      </c>
      <c r="BK112" s="175">
        <f>ROUND(I112*H112,2)</f>
        <v>0</v>
      </c>
      <c r="BL112" s="16" t="s">
        <v>123</v>
      </c>
      <c r="BM112" s="174" t="s">
        <v>197</v>
      </c>
    </row>
    <row r="113" spans="1:65" s="2" customFormat="1" ht="11.25">
      <c r="A113" s="33"/>
      <c r="B113" s="34"/>
      <c r="C113" s="35"/>
      <c r="D113" s="176" t="s">
        <v>125</v>
      </c>
      <c r="E113" s="35"/>
      <c r="F113" s="177" t="s">
        <v>198</v>
      </c>
      <c r="G113" s="35"/>
      <c r="H113" s="35"/>
      <c r="I113" s="178"/>
      <c r="J113" s="35"/>
      <c r="K113" s="35"/>
      <c r="L113" s="38"/>
      <c r="M113" s="179"/>
      <c r="N113" s="180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81</v>
      </c>
    </row>
    <row r="114" spans="1:65" s="2" customFormat="1" ht="24.2" customHeight="1">
      <c r="A114" s="33"/>
      <c r="B114" s="34"/>
      <c r="C114" s="163" t="s">
        <v>199</v>
      </c>
      <c r="D114" s="163" t="s">
        <v>118</v>
      </c>
      <c r="E114" s="164" t="s">
        <v>200</v>
      </c>
      <c r="F114" s="165" t="s">
        <v>201</v>
      </c>
      <c r="G114" s="166" t="s">
        <v>183</v>
      </c>
      <c r="H114" s="167">
        <v>2365.5349999999999</v>
      </c>
      <c r="I114" s="168"/>
      <c r="J114" s="169">
        <f>ROUND(I114*H114,2)</f>
        <v>0</v>
      </c>
      <c r="K114" s="165" t="s">
        <v>122</v>
      </c>
      <c r="L114" s="38"/>
      <c r="M114" s="170" t="s">
        <v>19</v>
      </c>
      <c r="N114" s="171" t="s">
        <v>47</v>
      </c>
      <c r="O114" s="63"/>
      <c r="P114" s="172">
        <f>O114*H114</f>
        <v>0</v>
      </c>
      <c r="Q114" s="172">
        <v>0</v>
      </c>
      <c r="R114" s="172">
        <f>Q114*H114</f>
        <v>0</v>
      </c>
      <c r="S114" s="172">
        <v>0</v>
      </c>
      <c r="T114" s="173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74" t="s">
        <v>123</v>
      </c>
      <c r="AT114" s="174" t="s">
        <v>118</v>
      </c>
      <c r="AU114" s="174" t="s">
        <v>81</v>
      </c>
      <c r="AY114" s="16" t="s">
        <v>117</v>
      </c>
      <c r="BE114" s="175">
        <f>IF(N114="základní",J114,0)</f>
        <v>0</v>
      </c>
      <c r="BF114" s="175">
        <f>IF(N114="snížená",J114,0)</f>
        <v>0</v>
      </c>
      <c r="BG114" s="175">
        <f>IF(N114="zákl. přenesená",J114,0)</f>
        <v>0</v>
      </c>
      <c r="BH114" s="175">
        <f>IF(N114="sníž. přenesená",J114,0)</f>
        <v>0</v>
      </c>
      <c r="BI114" s="175">
        <f>IF(N114="nulová",J114,0)</f>
        <v>0</v>
      </c>
      <c r="BJ114" s="16" t="s">
        <v>81</v>
      </c>
      <c r="BK114" s="175">
        <f>ROUND(I114*H114,2)</f>
        <v>0</v>
      </c>
      <c r="BL114" s="16" t="s">
        <v>123</v>
      </c>
      <c r="BM114" s="174" t="s">
        <v>202</v>
      </c>
    </row>
    <row r="115" spans="1:65" s="2" customFormat="1" ht="11.25">
      <c r="A115" s="33"/>
      <c r="B115" s="34"/>
      <c r="C115" s="35"/>
      <c r="D115" s="176" t="s">
        <v>125</v>
      </c>
      <c r="E115" s="35"/>
      <c r="F115" s="177" t="s">
        <v>203</v>
      </c>
      <c r="G115" s="35"/>
      <c r="H115" s="35"/>
      <c r="I115" s="178"/>
      <c r="J115" s="35"/>
      <c r="K115" s="35"/>
      <c r="L115" s="38"/>
      <c r="M115" s="179"/>
      <c r="N115" s="18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125</v>
      </c>
      <c r="AU115" s="16" t="s">
        <v>81</v>
      </c>
    </row>
    <row r="116" spans="1:65" s="11" customFormat="1" ht="25.9" customHeight="1">
      <c r="B116" s="149"/>
      <c r="C116" s="150"/>
      <c r="D116" s="151" t="s">
        <v>75</v>
      </c>
      <c r="E116" s="152" t="s">
        <v>180</v>
      </c>
      <c r="F116" s="152" t="s">
        <v>204</v>
      </c>
      <c r="G116" s="150"/>
      <c r="H116" s="150"/>
      <c r="I116" s="153"/>
      <c r="J116" s="154">
        <f>BK116</f>
        <v>0</v>
      </c>
      <c r="K116" s="150"/>
      <c r="L116" s="155"/>
      <c r="M116" s="156"/>
      <c r="N116" s="157"/>
      <c r="O116" s="157"/>
      <c r="P116" s="158">
        <f>SUM(P117:P127)</f>
        <v>0</v>
      </c>
      <c r="Q116" s="157"/>
      <c r="R116" s="158">
        <f>SUM(R117:R127)</f>
        <v>0</v>
      </c>
      <c r="S116" s="157"/>
      <c r="T116" s="159">
        <f>SUM(T117:T127)</f>
        <v>0</v>
      </c>
      <c r="AR116" s="160" t="s">
        <v>81</v>
      </c>
      <c r="AT116" s="161" t="s">
        <v>75</v>
      </c>
      <c r="AU116" s="161" t="s">
        <v>76</v>
      </c>
      <c r="AY116" s="160" t="s">
        <v>117</v>
      </c>
      <c r="BK116" s="162">
        <f>SUM(BK117:BK127)</f>
        <v>0</v>
      </c>
    </row>
    <row r="117" spans="1:65" s="2" customFormat="1" ht="16.5" customHeight="1">
      <c r="A117" s="33"/>
      <c r="B117" s="34"/>
      <c r="C117" s="163" t="s">
        <v>205</v>
      </c>
      <c r="D117" s="163" t="s">
        <v>118</v>
      </c>
      <c r="E117" s="164" t="s">
        <v>206</v>
      </c>
      <c r="F117" s="165" t="s">
        <v>207</v>
      </c>
      <c r="G117" s="166" t="s">
        <v>129</v>
      </c>
      <c r="H117" s="167">
        <v>231</v>
      </c>
      <c r="I117" s="168"/>
      <c r="J117" s="169">
        <f>ROUND(I117*H117,2)</f>
        <v>0</v>
      </c>
      <c r="K117" s="165" t="s">
        <v>122</v>
      </c>
      <c r="L117" s="38"/>
      <c r="M117" s="170" t="s">
        <v>19</v>
      </c>
      <c r="N117" s="171" t="s">
        <v>47</v>
      </c>
      <c r="O117" s="63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4" t="s">
        <v>123</v>
      </c>
      <c r="AT117" s="174" t="s">
        <v>118</v>
      </c>
      <c r="AU117" s="174" t="s">
        <v>81</v>
      </c>
      <c r="AY117" s="16" t="s">
        <v>117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6" t="s">
        <v>81</v>
      </c>
      <c r="BK117" s="175">
        <f>ROUND(I117*H117,2)</f>
        <v>0</v>
      </c>
      <c r="BL117" s="16" t="s">
        <v>123</v>
      </c>
      <c r="BM117" s="174" t="s">
        <v>208</v>
      </c>
    </row>
    <row r="118" spans="1:65" s="2" customFormat="1" ht="11.25">
      <c r="A118" s="33"/>
      <c r="B118" s="34"/>
      <c r="C118" s="35"/>
      <c r="D118" s="176" t="s">
        <v>125</v>
      </c>
      <c r="E118" s="35"/>
      <c r="F118" s="177" t="s">
        <v>209</v>
      </c>
      <c r="G118" s="35"/>
      <c r="H118" s="35"/>
      <c r="I118" s="178"/>
      <c r="J118" s="35"/>
      <c r="K118" s="35"/>
      <c r="L118" s="38"/>
      <c r="M118" s="179"/>
      <c r="N118" s="180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125</v>
      </c>
      <c r="AU118" s="16" t="s">
        <v>81</v>
      </c>
    </row>
    <row r="119" spans="1:65" s="2" customFormat="1" ht="33" customHeight="1">
      <c r="A119" s="33"/>
      <c r="B119" s="34"/>
      <c r="C119" s="163" t="s">
        <v>210</v>
      </c>
      <c r="D119" s="163" t="s">
        <v>118</v>
      </c>
      <c r="E119" s="164" t="s">
        <v>211</v>
      </c>
      <c r="F119" s="165" t="s">
        <v>212</v>
      </c>
      <c r="G119" s="166" t="s">
        <v>213</v>
      </c>
      <c r="H119" s="167">
        <v>26.4</v>
      </c>
      <c r="I119" s="168"/>
      <c r="J119" s="169">
        <f>ROUND(I119*H119,2)</f>
        <v>0</v>
      </c>
      <c r="K119" s="165" t="s">
        <v>122</v>
      </c>
      <c r="L119" s="38"/>
      <c r="M119" s="170" t="s">
        <v>19</v>
      </c>
      <c r="N119" s="171" t="s">
        <v>47</v>
      </c>
      <c r="O119" s="63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4" t="s">
        <v>123</v>
      </c>
      <c r="AT119" s="174" t="s">
        <v>118</v>
      </c>
      <c r="AU119" s="174" t="s">
        <v>81</v>
      </c>
      <c r="AY119" s="16" t="s">
        <v>117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6" t="s">
        <v>81</v>
      </c>
      <c r="BK119" s="175">
        <f>ROUND(I119*H119,2)</f>
        <v>0</v>
      </c>
      <c r="BL119" s="16" t="s">
        <v>123</v>
      </c>
      <c r="BM119" s="174" t="s">
        <v>214</v>
      </c>
    </row>
    <row r="120" spans="1:65" s="2" customFormat="1" ht="11.25">
      <c r="A120" s="33"/>
      <c r="B120" s="34"/>
      <c r="C120" s="35"/>
      <c r="D120" s="176" t="s">
        <v>125</v>
      </c>
      <c r="E120" s="35"/>
      <c r="F120" s="177" t="s">
        <v>215</v>
      </c>
      <c r="G120" s="35"/>
      <c r="H120" s="35"/>
      <c r="I120" s="178"/>
      <c r="J120" s="35"/>
      <c r="K120" s="35"/>
      <c r="L120" s="38"/>
      <c r="M120" s="179"/>
      <c r="N120" s="180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125</v>
      </c>
      <c r="AU120" s="16" t="s">
        <v>81</v>
      </c>
    </row>
    <row r="121" spans="1:65" s="2" customFormat="1" ht="19.5">
      <c r="A121" s="33"/>
      <c r="B121" s="34"/>
      <c r="C121" s="35"/>
      <c r="D121" s="181" t="s">
        <v>186</v>
      </c>
      <c r="E121" s="35"/>
      <c r="F121" s="182" t="s">
        <v>216</v>
      </c>
      <c r="G121" s="35"/>
      <c r="H121" s="35"/>
      <c r="I121" s="178"/>
      <c r="J121" s="35"/>
      <c r="K121" s="35"/>
      <c r="L121" s="38"/>
      <c r="M121" s="179"/>
      <c r="N121" s="18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186</v>
      </c>
      <c r="AU121" s="16" t="s">
        <v>81</v>
      </c>
    </row>
    <row r="122" spans="1:65" s="2" customFormat="1" ht="37.9" customHeight="1">
      <c r="A122" s="33"/>
      <c r="B122" s="34"/>
      <c r="C122" s="163" t="s">
        <v>217</v>
      </c>
      <c r="D122" s="163" t="s">
        <v>118</v>
      </c>
      <c r="E122" s="164" t="s">
        <v>218</v>
      </c>
      <c r="F122" s="165" t="s">
        <v>219</v>
      </c>
      <c r="G122" s="166" t="s">
        <v>213</v>
      </c>
      <c r="H122" s="167">
        <v>26.4</v>
      </c>
      <c r="I122" s="168"/>
      <c r="J122" s="169">
        <f>ROUND(I122*H122,2)</f>
        <v>0</v>
      </c>
      <c r="K122" s="165" t="s">
        <v>122</v>
      </c>
      <c r="L122" s="38"/>
      <c r="M122" s="170" t="s">
        <v>19</v>
      </c>
      <c r="N122" s="171" t="s">
        <v>47</v>
      </c>
      <c r="O122" s="63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4" t="s">
        <v>123</v>
      </c>
      <c r="AT122" s="174" t="s">
        <v>118</v>
      </c>
      <c r="AU122" s="174" t="s">
        <v>81</v>
      </c>
      <c r="AY122" s="16" t="s">
        <v>117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6" t="s">
        <v>81</v>
      </c>
      <c r="BK122" s="175">
        <f>ROUND(I122*H122,2)</f>
        <v>0</v>
      </c>
      <c r="BL122" s="16" t="s">
        <v>123</v>
      </c>
      <c r="BM122" s="174" t="s">
        <v>220</v>
      </c>
    </row>
    <row r="123" spans="1:65" s="2" customFormat="1" ht="11.25">
      <c r="A123" s="33"/>
      <c r="B123" s="34"/>
      <c r="C123" s="35"/>
      <c r="D123" s="176" t="s">
        <v>125</v>
      </c>
      <c r="E123" s="35"/>
      <c r="F123" s="177" t="s">
        <v>221</v>
      </c>
      <c r="G123" s="35"/>
      <c r="H123" s="35"/>
      <c r="I123" s="178"/>
      <c r="J123" s="35"/>
      <c r="K123" s="35"/>
      <c r="L123" s="38"/>
      <c r="M123" s="179"/>
      <c r="N123" s="18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125</v>
      </c>
      <c r="AU123" s="16" t="s">
        <v>81</v>
      </c>
    </row>
    <row r="124" spans="1:65" s="2" customFormat="1" ht="24.2" customHeight="1">
      <c r="A124" s="33"/>
      <c r="B124" s="34"/>
      <c r="C124" s="163" t="s">
        <v>222</v>
      </c>
      <c r="D124" s="163" t="s">
        <v>118</v>
      </c>
      <c r="E124" s="164" t="s">
        <v>223</v>
      </c>
      <c r="F124" s="165" t="s">
        <v>224</v>
      </c>
      <c r="G124" s="166" t="s">
        <v>213</v>
      </c>
      <c r="H124" s="167">
        <v>26.4</v>
      </c>
      <c r="I124" s="168"/>
      <c r="J124" s="169">
        <f>ROUND(I124*H124,2)</f>
        <v>0</v>
      </c>
      <c r="K124" s="165" t="s">
        <v>122</v>
      </c>
      <c r="L124" s="38"/>
      <c r="M124" s="170" t="s">
        <v>19</v>
      </c>
      <c r="N124" s="171" t="s">
        <v>47</v>
      </c>
      <c r="O124" s="63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4" t="s">
        <v>123</v>
      </c>
      <c r="AT124" s="174" t="s">
        <v>118</v>
      </c>
      <c r="AU124" s="174" t="s">
        <v>81</v>
      </c>
      <c r="AY124" s="16" t="s">
        <v>117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6" t="s">
        <v>81</v>
      </c>
      <c r="BK124" s="175">
        <f>ROUND(I124*H124,2)</f>
        <v>0</v>
      </c>
      <c r="BL124" s="16" t="s">
        <v>123</v>
      </c>
      <c r="BM124" s="174" t="s">
        <v>225</v>
      </c>
    </row>
    <row r="125" spans="1:65" s="2" customFormat="1" ht="11.25">
      <c r="A125" s="33"/>
      <c r="B125" s="34"/>
      <c r="C125" s="35"/>
      <c r="D125" s="176" t="s">
        <v>125</v>
      </c>
      <c r="E125" s="35"/>
      <c r="F125" s="177" t="s">
        <v>226</v>
      </c>
      <c r="G125" s="35"/>
      <c r="H125" s="35"/>
      <c r="I125" s="178"/>
      <c r="J125" s="35"/>
      <c r="K125" s="35"/>
      <c r="L125" s="38"/>
      <c r="M125" s="179"/>
      <c r="N125" s="18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125</v>
      </c>
      <c r="AU125" s="16" t="s">
        <v>81</v>
      </c>
    </row>
    <row r="126" spans="1:65" s="2" customFormat="1" ht="24.2" customHeight="1">
      <c r="A126" s="33"/>
      <c r="B126" s="34"/>
      <c r="C126" s="163" t="s">
        <v>7</v>
      </c>
      <c r="D126" s="163" t="s">
        <v>118</v>
      </c>
      <c r="E126" s="164" t="s">
        <v>227</v>
      </c>
      <c r="F126" s="165" t="s">
        <v>201</v>
      </c>
      <c r="G126" s="166" t="s">
        <v>183</v>
      </c>
      <c r="H126" s="167">
        <v>42.3</v>
      </c>
      <c r="I126" s="168"/>
      <c r="J126" s="169">
        <f>ROUND(I126*H126,2)</f>
        <v>0</v>
      </c>
      <c r="K126" s="165" t="s">
        <v>122</v>
      </c>
      <c r="L126" s="38"/>
      <c r="M126" s="170" t="s">
        <v>19</v>
      </c>
      <c r="N126" s="171" t="s">
        <v>47</v>
      </c>
      <c r="O126" s="63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4" t="s">
        <v>123</v>
      </c>
      <c r="AT126" s="174" t="s">
        <v>118</v>
      </c>
      <c r="AU126" s="174" t="s">
        <v>81</v>
      </c>
      <c r="AY126" s="16" t="s">
        <v>117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6" t="s">
        <v>81</v>
      </c>
      <c r="BK126" s="175">
        <f>ROUND(I126*H126,2)</f>
        <v>0</v>
      </c>
      <c r="BL126" s="16" t="s">
        <v>123</v>
      </c>
      <c r="BM126" s="174" t="s">
        <v>228</v>
      </c>
    </row>
    <row r="127" spans="1:65" s="2" customFormat="1" ht="11.25">
      <c r="A127" s="33"/>
      <c r="B127" s="34"/>
      <c r="C127" s="35"/>
      <c r="D127" s="176" t="s">
        <v>125</v>
      </c>
      <c r="E127" s="35"/>
      <c r="F127" s="177" t="s">
        <v>229</v>
      </c>
      <c r="G127" s="35"/>
      <c r="H127" s="35"/>
      <c r="I127" s="178"/>
      <c r="J127" s="35"/>
      <c r="K127" s="35"/>
      <c r="L127" s="38"/>
      <c r="M127" s="179"/>
      <c r="N127" s="180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125</v>
      </c>
      <c r="AU127" s="16" t="s">
        <v>81</v>
      </c>
    </row>
    <row r="128" spans="1:65" s="11" customFormat="1" ht="25.9" customHeight="1">
      <c r="B128" s="149"/>
      <c r="C128" s="150"/>
      <c r="D128" s="151" t="s">
        <v>75</v>
      </c>
      <c r="E128" s="152" t="s">
        <v>210</v>
      </c>
      <c r="F128" s="152" t="s">
        <v>230</v>
      </c>
      <c r="G128" s="150"/>
      <c r="H128" s="150"/>
      <c r="I128" s="153"/>
      <c r="J128" s="154">
        <f>BK128</f>
        <v>0</v>
      </c>
      <c r="K128" s="150"/>
      <c r="L128" s="155"/>
      <c r="M128" s="156"/>
      <c r="N128" s="157"/>
      <c r="O128" s="157"/>
      <c r="P128" s="158">
        <f>SUM(P129:P139)</f>
        <v>0</v>
      </c>
      <c r="Q128" s="157"/>
      <c r="R128" s="158">
        <f>SUM(R129:R139)</f>
        <v>0</v>
      </c>
      <c r="S128" s="157"/>
      <c r="T128" s="159">
        <f>SUM(T129:T139)</f>
        <v>0</v>
      </c>
      <c r="AR128" s="160" t="s">
        <v>81</v>
      </c>
      <c r="AT128" s="161" t="s">
        <v>75</v>
      </c>
      <c r="AU128" s="161" t="s">
        <v>76</v>
      </c>
      <c r="AY128" s="160" t="s">
        <v>117</v>
      </c>
      <c r="BK128" s="162">
        <f>SUM(BK129:BK139)</f>
        <v>0</v>
      </c>
    </row>
    <row r="129" spans="1:65" s="2" customFormat="1" ht="16.5" customHeight="1">
      <c r="A129" s="33"/>
      <c r="B129" s="34"/>
      <c r="C129" s="163" t="s">
        <v>231</v>
      </c>
      <c r="D129" s="163" t="s">
        <v>118</v>
      </c>
      <c r="E129" s="164" t="s">
        <v>232</v>
      </c>
      <c r="F129" s="165" t="s">
        <v>233</v>
      </c>
      <c r="G129" s="166" t="s">
        <v>129</v>
      </c>
      <c r="H129" s="167">
        <v>23.1</v>
      </c>
      <c r="I129" s="168"/>
      <c r="J129" s="169">
        <f>ROUND(I129*H129,2)</f>
        <v>0</v>
      </c>
      <c r="K129" s="165" t="s">
        <v>122</v>
      </c>
      <c r="L129" s="38"/>
      <c r="M129" s="170" t="s">
        <v>19</v>
      </c>
      <c r="N129" s="171" t="s">
        <v>47</v>
      </c>
      <c r="O129" s="63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4" t="s">
        <v>123</v>
      </c>
      <c r="AT129" s="174" t="s">
        <v>118</v>
      </c>
      <c r="AU129" s="174" t="s">
        <v>81</v>
      </c>
      <c r="AY129" s="16" t="s">
        <v>117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6" t="s">
        <v>81</v>
      </c>
      <c r="BK129" s="175">
        <f>ROUND(I129*H129,2)</f>
        <v>0</v>
      </c>
      <c r="BL129" s="16" t="s">
        <v>123</v>
      </c>
      <c r="BM129" s="174" t="s">
        <v>234</v>
      </c>
    </row>
    <row r="130" spans="1:65" s="2" customFormat="1" ht="11.25">
      <c r="A130" s="33"/>
      <c r="B130" s="34"/>
      <c r="C130" s="35"/>
      <c r="D130" s="176" t="s">
        <v>125</v>
      </c>
      <c r="E130" s="35"/>
      <c r="F130" s="177" t="s">
        <v>235</v>
      </c>
      <c r="G130" s="35"/>
      <c r="H130" s="35"/>
      <c r="I130" s="178"/>
      <c r="J130" s="35"/>
      <c r="K130" s="35"/>
      <c r="L130" s="38"/>
      <c r="M130" s="179"/>
      <c r="N130" s="18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125</v>
      </c>
      <c r="AU130" s="16" t="s">
        <v>81</v>
      </c>
    </row>
    <row r="131" spans="1:65" s="2" customFormat="1" ht="19.5">
      <c r="A131" s="33"/>
      <c r="B131" s="34"/>
      <c r="C131" s="35"/>
      <c r="D131" s="181" t="s">
        <v>186</v>
      </c>
      <c r="E131" s="35"/>
      <c r="F131" s="182" t="s">
        <v>236</v>
      </c>
      <c r="G131" s="35"/>
      <c r="H131" s="35"/>
      <c r="I131" s="178"/>
      <c r="J131" s="35"/>
      <c r="K131" s="35"/>
      <c r="L131" s="38"/>
      <c r="M131" s="179"/>
      <c r="N131" s="180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186</v>
      </c>
      <c r="AU131" s="16" t="s">
        <v>81</v>
      </c>
    </row>
    <row r="132" spans="1:65" s="2" customFormat="1" ht="16.5" customHeight="1">
      <c r="A132" s="33"/>
      <c r="B132" s="34"/>
      <c r="C132" s="163" t="s">
        <v>237</v>
      </c>
      <c r="D132" s="163" t="s">
        <v>118</v>
      </c>
      <c r="E132" s="164" t="s">
        <v>238</v>
      </c>
      <c r="F132" s="165" t="s">
        <v>239</v>
      </c>
      <c r="G132" s="166" t="s">
        <v>129</v>
      </c>
      <c r="H132" s="167">
        <v>23.1</v>
      </c>
      <c r="I132" s="168"/>
      <c r="J132" s="169">
        <f>ROUND(I132*H132,2)</f>
        <v>0</v>
      </c>
      <c r="K132" s="165" t="s">
        <v>122</v>
      </c>
      <c r="L132" s="38"/>
      <c r="M132" s="170" t="s">
        <v>19</v>
      </c>
      <c r="N132" s="171" t="s">
        <v>47</v>
      </c>
      <c r="O132" s="63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4" t="s">
        <v>123</v>
      </c>
      <c r="AT132" s="174" t="s">
        <v>118</v>
      </c>
      <c r="AU132" s="174" t="s">
        <v>81</v>
      </c>
      <c r="AY132" s="16" t="s">
        <v>117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81</v>
      </c>
      <c r="BK132" s="175">
        <f>ROUND(I132*H132,2)</f>
        <v>0</v>
      </c>
      <c r="BL132" s="16" t="s">
        <v>123</v>
      </c>
      <c r="BM132" s="174" t="s">
        <v>240</v>
      </c>
    </row>
    <row r="133" spans="1:65" s="2" customFormat="1" ht="11.25">
      <c r="A133" s="33"/>
      <c r="B133" s="34"/>
      <c r="C133" s="35"/>
      <c r="D133" s="176" t="s">
        <v>125</v>
      </c>
      <c r="E133" s="35"/>
      <c r="F133" s="177" t="s">
        <v>241</v>
      </c>
      <c r="G133" s="35"/>
      <c r="H133" s="35"/>
      <c r="I133" s="178"/>
      <c r="J133" s="35"/>
      <c r="K133" s="35"/>
      <c r="L133" s="38"/>
      <c r="M133" s="179"/>
      <c r="N133" s="180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125</v>
      </c>
      <c r="AU133" s="16" t="s">
        <v>81</v>
      </c>
    </row>
    <row r="134" spans="1:65" s="2" customFormat="1" ht="24.2" customHeight="1">
      <c r="A134" s="33"/>
      <c r="B134" s="34"/>
      <c r="C134" s="163" t="s">
        <v>242</v>
      </c>
      <c r="D134" s="163" t="s">
        <v>118</v>
      </c>
      <c r="E134" s="164" t="s">
        <v>223</v>
      </c>
      <c r="F134" s="165" t="s">
        <v>224</v>
      </c>
      <c r="G134" s="166" t="s">
        <v>213</v>
      </c>
      <c r="H134" s="167">
        <v>23.1</v>
      </c>
      <c r="I134" s="168"/>
      <c r="J134" s="169">
        <f>ROUND(I134*H134,2)</f>
        <v>0</v>
      </c>
      <c r="K134" s="165" t="s">
        <v>122</v>
      </c>
      <c r="L134" s="38"/>
      <c r="M134" s="170" t="s">
        <v>19</v>
      </c>
      <c r="N134" s="171" t="s">
        <v>47</v>
      </c>
      <c r="O134" s="63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4" t="s">
        <v>123</v>
      </c>
      <c r="AT134" s="174" t="s">
        <v>118</v>
      </c>
      <c r="AU134" s="174" t="s">
        <v>81</v>
      </c>
      <c r="AY134" s="16" t="s">
        <v>117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81</v>
      </c>
      <c r="BK134" s="175">
        <f>ROUND(I134*H134,2)</f>
        <v>0</v>
      </c>
      <c r="BL134" s="16" t="s">
        <v>123</v>
      </c>
      <c r="BM134" s="174" t="s">
        <v>243</v>
      </c>
    </row>
    <row r="135" spans="1:65" s="2" customFormat="1" ht="11.25">
      <c r="A135" s="33"/>
      <c r="B135" s="34"/>
      <c r="C135" s="35"/>
      <c r="D135" s="176" t="s">
        <v>125</v>
      </c>
      <c r="E135" s="35"/>
      <c r="F135" s="177" t="s">
        <v>226</v>
      </c>
      <c r="G135" s="35"/>
      <c r="H135" s="35"/>
      <c r="I135" s="178"/>
      <c r="J135" s="35"/>
      <c r="K135" s="35"/>
      <c r="L135" s="38"/>
      <c r="M135" s="179"/>
      <c r="N135" s="180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125</v>
      </c>
      <c r="AU135" s="16" t="s">
        <v>81</v>
      </c>
    </row>
    <row r="136" spans="1:65" s="2" customFormat="1" ht="21.75" customHeight="1">
      <c r="A136" s="33"/>
      <c r="B136" s="34"/>
      <c r="C136" s="163" t="s">
        <v>244</v>
      </c>
      <c r="D136" s="163" t="s">
        <v>118</v>
      </c>
      <c r="E136" s="164" t="s">
        <v>245</v>
      </c>
      <c r="F136" s="165" t="s">
        <v>246</v>
      </c>
      <c r="G136" s="166" t="s">
        <v>129</v>
      </c>
      <c r="H136" s="167">
        <v>1386</v>
      </c>
      <c r="I136" s="168"/>
      <c r="J136" s="169">
        <f>ROUND(I136*H136,2)</f>
        <v>0</v>
      </c>
      <c r="K136" s="165" t="s">
        <v>122</v>
      </c>
      <c r="L136" s="38"/>
      <c r="M136" s="170" t="s">
        <v>19</v>
      </c>
      <c r="N136" s="171" t="s">
        <v>47</v>
      </c>
      <c r="O136" s="63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4" t="s">
        <v>123</v>
      </c>
      <c r="AT136" s="174" t="s">
        <v>118</v>
      </c>
      <c r="AU136" s="174" t="s">
        <v>81</v>
      </c>
      <c r="AY136" s="16" t="s">
        <v>117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81</v>
      </c>
      <c r="BK136" s="175">
        <f>ROUND(I136*H136,2)</f>
        <v>0</v>
      </c>
      <c r="BL136" s="16" t="s">
        <v>123</v>
      </c>
      <c r="BM136" s="174" t="s">
        <v>247</v>
      </c>
    </row>
    <row r="137" spans="1:65" s="2" customFormat="1" ht="11.25">
      <c r="A137" s="33"/>
      <c r="B137" s="34"/>
      <c r="C137" s="35"/>
      <c r="D137" s="176" t="s">
        <v>125</v>
      </c>
      <c r="E137" s="35"/>
      <c r="F137" s="177" t="s">
        <v>248</v>
      </c>
      <c r="G137" s="35"/>
      <c r="H137" s="35"/>
      <c r="I137" s="178"/>
      <c r="J137" s="35"/>
      <c r="K137" s="35"/>
      <c r="L137" s="38"/>
      <c r="M137" s="179"/>
      <c r="N137" s="180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125</v>
      </c>
      <c r="AU137" s="16" t="s">
        <v>81</v>
      </c>
    </row>
    <row r="138" spans="1:65" s="2" customFormat="1" ht="24.2" customHeight="1">
      <c r="A138" s="33"/>
      <c r="B138" s="34"/>
      <c r="C138" s="163" t="s">
        <v>249</v>
      </c>
      <c r="D138" s="163" t="s">
        <v>118</v>
      </c>
      <c r="E138" s="164" t="s">
        <v>250</v>
      </c>
      <c r="F138" s="165" t="s">
        <v>251</v>
      </c>
      <c r="G138" s="166" t="s">
        <v>129</v>
      </c>
      <c r="H138" s="167">
        <v>1386</v>
      </c>
      <c r="I138" s="168"/>
      <c r="J138" s="169">
        <f>ROUND(I138*H138,2)</f>
        <v>0</v>
      </c>
      <c r="K138" s="165" t="s">
        <v>122</v>
      </c>
      <c r="L138" s="38"/>
      <c r="M138" s="170" t="s">
        <v>19</v>
      </c>
      <c r="N138" s="171" t="s">
        <v>47</v>
      </c>
      <c r="O138" s="63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4" t="s">
        <v>123</v>
      </c>
      <c r="AT138" s="174" t="s">
        <v>118</v>
      </c>
      <c r="AU138" s="174" t="s">
        <v>81</v>
      </c>
      <c r="AY138" s="16" t="s">
        <v>117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81</v>
      </c>
      <c r="BK138" s="175">
        <f>ROUND(I138*H138,2)</f>
        <v>0</v>
      </c>
      <c r="BL138" s="16" t="s">
        <v>123</v>
      </c>
      <c r="BM138" s="174" t="s">
        <v>252</v>
      </c>
    </row>
    <row r="139" spans="1:65" s="2" customFormat="1" ht="11.25">
      <c r="A139" s="33"/>
      <c r="B139" s="34"/>
      <c r="C139" s="35"/>
      <c r="D139" s="176" t="s">
        <v>125</v>
      </c>
      <c r="E139" s="35"/>
      <c r="F139" s="177" t="s">
        <v>253</v>
      </c>
      <c r="G139" s="35"/>
      <c r="H139" s="35"/>
      <c r="I139" s="178"/>
      <c r="J139" s="35"/>
      <c r="K139" s="35"/>
      <c r="L139" s="38"/>
      <c r="M139" s="179"/>
      <c r="N139" s="180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125</v>
      </c>
      <c r="AU139" s="16" t="s">
        <v>81</v>
      </c>
    </row>
    <row r="140" spans="1:65" s="11" customFormat="1" ht="25.9" customHeight="1">
      <c r="B140" s="149"/>
      <c r="C140" s="150"/>
      <c r="D140" s="151" t="s">
        <v>75</v>
      </c>
      <c r="E140" s="152" t="s">
        <v>141</v>
      </c>
      <c r="F140" s="152" t="s">
        <v>254</v>
      </c>
      <c r="G140" s="150"/>
      <c r="H140" s="150"/>
      <c r="I140" s="153"/>
      <c r="J140" s="154">
        <f>BK140</f>
        <v>0</v>
      </c>
      <c r="K140" s="150"/>
      <c r="L140" s="155"/>
      <c r="M140" s="156"/>
      <c r="N140" s="157"/>
      <c r="O140" s="157"/>
      <c r="P140" s="158">
        <f>SUM(P141:P164)</f>
        <v>0</v>
      </c>
      <c r="Q140" s="157"/>
      <c r="R140" s="158">
        <f>SUM(R141:R164)</f>
        <v>2681.3896211999995</v>
      </c>
      <c r="S140" s="157"/>
      <c r="T140" s="159">
        <f>SUM(T141:T164)</f>
        <v>0</v>
      </c>
      <c r="AR140" s="160" t="s">
        <v>81</v>
      </c>
      <c r="AT140" s="161" t="s">
        <v>75</v>
      </c>
      <c r="AU140" s="161" t="s">
        <v>76</v>
      </c>
      <c r="AY140" s="160" t="s">
        <v>117</v>
      </c>
      <c r="BK140" s="162">
        <f>SUM(BK141:BK164)</f>
        <v>0</v>
      </c>
    </row>
    <row r="141" spans="1:65" s="2" customFormat="1" ht="21.75" customHeight="1">
      <c r="A141" s="33"/>
      <c r="B141" s="34"/>
      <c r="C141" s="163" t="s">
        <v>255</v>
      </c>
      <c r="D141" s="163" t="s">
        <v>118</v>
      </c>
      <c r="E141" s="164" t="s">
        <v>256</v>
      </c>
      <c r="F141" s="165" t="s">
        <v>257</v>
      </c>
      <c r="G141" s="166" t="s">
        <v>129</v>
      </c>
      <c r="H141" s="167">
        <v>3081</v>
      </c>
      <c r="I141" s="168"/>
      <c r="J141" s="169">
        <f>ROUND(I141*H141,2)</f>
        <v>0</v>
      </c>
      <c r="K141" s="165" t="s">
        <v>122</v>
      </c>
      <c r="L141" s="38"/>
      <c r="M141" s="170" t="s">
        <v>19</v>
      </c>
      <c r="N141" s="171" t="s">
        <v>47</v>
      </c>
      <c r="O141" s="63"/>
      <c r="P141" s="172">
        <f>O141*H141</f>
        <v>0</v>
      </c>
      <c r="Q141" s="172">
        <v>0.46</v>
      </c>
      <c r="R141" s="172">
        <f>Q141*H141</f>
        <v>1417.26</v>
      </c>
      <c r="S141" s="172">
        <v>0</v>
      </c>
      <c r="T141" s="17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4" t="s">
        <v>123</v>
      </c>
      <c r="AT141" s="174" t="s">
        <v>118</v>
      </c>
      <c r="AU141" s="174" t="s">
        <v>81</v>
      </c>
      <c r="AY141" s="16" t="s">
        <v>117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81</v>
      </c>
      <c r="BK141" s="175">
        <f>ROUND(I141*H141,2)</f>
        <v>0</v>
      </c>
      <c r="BL141" s="16" t="s">
        <v>123</v>
      </c>
      <c r="BM141" s="174" t="s">
        <v>258</v>
      </c>
    </row>
    <row r="142" spans="1:65" s="2" customFormat="1" ht="11.25">
      <c r="A142" s="33"/>
      <c r="B142" s="34"/>
      <c r="C142" s="35"/>
      <c r="D142" s="176" t="s">
        <v>125</v>
      </c>
      <c r="E142" s="35"/>
      <c r="F142" s="177" t="s">
        <v>259</v>
      </c>
      <c r="G142" s="35"/>
      <c r="H142" s="35"/>
      <c r="I142" s="178"/>
      <c r="J142" s="35"/>
      <c r="K142" s="35"/>
      <c r="L142" s="38"/>
      <c r="M142" s="179"/>
      <c r="N142" s="180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125</v>
      </c>
      <c r="AU142" s="16" t="s">
        <v>81</v>
      </c>
    </row>
    <row r="143" spans="1:65" s="2" customFormat="1" ht="19.5">
      <c r="A143" s="33"/>
      <c r="B143" s="34"/>
      <c r="C143" s="35"/>
      <c r="D143" s="181" t="s">
        <v>186</v>
      </c>
      <c r="E143" s="35"/>
      <c r="F143" s="182" t="s">
        <v>260</v>
      </c>
      <c r="G143" s="35"/>
      <c r="H143" s="35"/>
      <c r="I143" s="178"/>
      <c r="J143" s="35"/>
      <c r="K143" s="35"/>
      <c r="L143" s="38"/>
      <c r="M143" s="179"/>
      <c r="N143" s="180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186</v>
      </c>
      <c r="AU143" s="16" t="s">
        <v>81</v>
      </c>
    </row>
    <row r="144" spans="1:65" s="2" customFormat="1" ht="21.75" customHeight="1">
      <c r="A144" s="33"/>
      <c r="B144" s="34"/>
      <c r="C144" s="163" t="s">
        <v>261</v>
      </c>
      <c r="D144" s="163" t="s">
        <v>118</v>
      </c>
      <c r="E144" s="164" t="s">
        <v>262</v>
      </c>
      <c r="F144" s="165" t="s">
        <v>263</v>
      </c>
      <c r="G144" s="166" t="s">
        <v>129</v>
      </c>
      <c r="H144" s="167">
        <v>305</v>
      </c>
      <c r="I144" s="168"/>
      <c r="J144" s="169">
        <f>ROUND(I144*H144,2)</f>
        <v>0</v>
      </c>
      <c r="K144" s="165" t="s">
        <v>122</v>
      </c>
      <c r="L144" s="38"/>
      <c r="M144" s="170" t="s">
        <v>19</v>
      </c>
      <c r="N144" s="171" t="s">
        <v>47</v>
      </c>
      <c r="O144" s="63"/>
      <c r="P144" s="172">
        <f>O144*H144</f>
        <v>0</v>
      </c>
      <c r="Q144" s="172">
        <v>0.57499999999999996</v>
      </c>
      <c r="R144" s="172">
        <f>Q144*H144</f>
        <v>175.375</v>
      </c>
      <c r="S144" s="172">
        <v>0</v>
      </c>
      <c r="T144" s="17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4" t="s">
        <v>123</v>
      </c>
      <c r="AT144" s="174" t="s">
        <v>118</v>
      </c>
      <c r="AU144" s="174" t="s">
        <v>81</v>
      </c>
      <c r="AY144" s="16" t="s">
        <v>117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81</v>
      </c>
      <c r="BK144" s="175">
        <f>ROUND(I144*H144,2)</f>
        <v>0</v>
      </c>
      <c r="BL144" s="16" t="s">
        <v>123</v>
      </c>
      <c r="BM144" s="174" t="s">
        <v>264</v>
      </c>
    </row>
    <row r="145" spans="1:65" s="2" customFormat="1" ht="11.25">
      <c r="A145" s="33"/>
      <c r="B145" s="34"/>
      <c r="C145" s="35"/>
      <c r="D145" s="176" t="s">
        <v>125</v>
      </c>
      <c r="E145" s="35"/>
      <c r="F145" s="177" t="s">
        <v>265</v>
      </c>
      <c r="G145" s="35"/>
      <c r="H145" s="35"/>
      <c r="I145" s="178"/>
      <c r="J145" s="35"/>
      <c r="K145" s="35"/>
      <c r="L145" s="38"/>
      <c r="M145" s="179"/>
      <c r="N145" s="180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125</v>
      </c>
      <c r="AU145" s="16" t="s">
        <v>81</v>
      </c>
    </row>
    <row r="146" spans="1:65" s="2" customFormat="1" ht="19.5">
      <c r="A146" s="33"/>
      <c r="B146" s="34"/>
      <c r="C146" s="35"/>
      <c r="D146" s="181" t="s">
        <v>186</v>
      </c>
      <c r="E146" s="35"/>
      <c r="F146" s="182" t="s">
        <v>266</v>
      </c>
      <c r="G146" s="35"/>
      <c r="H146" s="35"/>
      <c r="I146" s="178"/>
      <c r="J146" s="35"/>
      <c r="K146" s="35"/>
      <c r="L146" s="38"/>
      <c r="M146" s="179"/>
      <c r="N146" s="180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186</v>
      </c>
      <c r="AU146" s="16" t="s">
        <v>81</v>
      </c>
    </row>
    <row r="147" spans="1:65" s="2" customFormat="1" ht="37.9" customHeight="1">
      <c r="A147" s="33"/>
      <c r="B147" s="34"/>
      <c r="C147" s="163" t="s">
        <v>267</v>
      </c>
      <c r="D147" s="163" t="s">
        <v>118</v>
      </c>
      <c r="E147" s="164" t="s">
        <v>268</v>
      </c>
      <c r="F147" s="165" t="s">
        <v>269</v>
      </c>
      <c r="G147" s="166" t="s">
        <v>129</v>
      </c>
      <c r="H147" s="167">
        <v>3386</v>
      </c>
      <c r="I147" s="168"/>
      <c r="J147" s="169">
        <f>ROUND(I147*H147,2)</f>
        <v>0</v>
      </c>
      <c r="K147" s="165" t="s">
        <v>122</v>
      </c>
      <c r="L147" s="38"/>
      <c r="M147" s="170" t="s">
        <v>19</v>
      </c>
      <c r="N147" s="171" t="s">
        <v>47</v>
      </c>
      <c r="O147" s="63"/>
      <c r="P147" s="172">
        <f>O147*H147</f>
        <v>0</v>
      </c>
      <c r="Q147" s="172">
        <v>9.0620000000000006E-2</v>
      </c>
      <c r="R147" s="172">
        <f>Q147*H147</f>
        <v>306.83932000000004</v>
      </c>
      <c r="S147" s="172">
        <v>0</v>
      </c>
      <c r="T147" s="17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4" t="s">
        <v>123</v>
      </c>
      <c r="AT147" s="174" t="s">
        <v>118</v>
      </c>
      <c r="AU147" s="174" t="s">
        <v>81</v>
      </c>
      <c r="AY147" s="16" t="s">
        <v>117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81</v>
      </c>
      <c r="BK147" s="175">
        <f>ROUND(I147*H147,2)</f>
        <v>0</v>
      </c>
      <c r="BL147" s="16" t="s">
        <v>123</v>
      </c>
      <c r="BM147" s="174" t="s">
        <v>270</v>
      </c>
    </row>
    <row r="148" spans="1:65" s="2" customFormat="1" ht="11.25">
      <c r="A148" s="33"/>
      <c r="B148" s="34"/>
      <c r="C148" s="35"/>
      <c r="D148" s="176" t="s">
        <v>125</v>
      </c>
      <c r="E148" s="35"/>
      <c r="F148" s="177" t="s">
        <v>271</v>
      </c>
      <c r="G148" s="35"/>
      <c r="H148" s="35"/>
      <c r="I148" s="178"/>
      <c r="J148" s="35"/>
      <c r="K148" s="35"/>
      <c r="L148" s="38"/>
      <c r="M148" s="179"/>
      <c r="N148" s="180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125</v>
      </c>
      <c r="AU148" s="16" t="s">
        <v>81</v>
      </c>
    </row>
    <row r="149" spans="1:65" s="2" customFormat="1" ht="19.5">
      <c r="A149" s="33"/>
      <c r="B149" s="34"/>
      <c r="C149" s="35"/>
      <c r="D149" s="181" t="s">
        <v>186</v>
      </c>
      <c r="E149" s="35"/>
      <c r="F149" s="182" t="s">
        <v>272</v>
      </c>
      <c r="G149" s="35"/>
      <c r="H149" s="35"/>
      <c r="I149" s="178"/>
      <c r="J149" s="35"/>
      <c r="K149" s="35"/>
      <c r="L149" s="38"/>
      <c r="M149" s="179"/>
      <c r="N149" s="180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186</v>
      </c>
      <c r="AU149" s="16" t="s">
        <v>81</v>
      </c>
    </row>
    <row r="150" spans="1:65" s="2" customFormat="1" ht="16.5" customHeight="1">
      <c r="A150" s="33"/>
      <c r="B150" s="34"/>
      <c r="C150" s="194" t="s">
        <v>273</v>
      </c>
      <c r="D150" s="194" t="s">
        <v>274</v>
      </c>
      <c r="E150" s="195" t="s">
        <v>275</v>
      </c>
      <c r="F150" s="196" t="s">
        <v>276</v>
      </c>
      <c r="G150" s="197" t="s">
        <v>129</v>
      </c>
      <c r="H150" s="198">
        <v>3313</v>
      </c>
      <c r="I150" s="199"/>
      <c r="J150" s="200">
        <f>ROUND(I150*H150,2)</f>
        <v>0</v>
      </c>
      <c r="K150" s="196" t="s">
        <v>122</v>
      </c>
      <c r="L150" s="201"/>
      <c r="M150" s="202" t="s">
        <v>19</v>
      </c>
      <c r="N150" s="203" t="s">
        <v>47</v>
      </c>
      <c r="O150" s="63"/>
      <c r="P150" s="172">
        <f>O150*H150</f>
        <v>0</v>
      </c>
      <c r="Q150" s="172">
        <v>0.17599999999999999</v>
      </c>
      <c r="R150" s="172">
        <f>Q150*H150</f>
        <v>583.08799999999997</v>
      </c>
      <c r="S150" s="172">
        <v>0</v>
      </c>
      <c r="T150" s="17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4" t="s">
        <v>156</v>
      </c>
      <c r="AT150" s="174" t="s">
        <v>274</v>
      </c>
      <c r="AU150" s="174" t="s">
        <v>81</v>
      </c>
      <c r="AY150" s="16" t="s">
        <v>117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6" t="s">
        <v>81</v>
      </c>
      <c r="BK150" s="175">
        <f>ROUND(I150*H150,2)</f>
        <v>0</v>
      </c>
      <c r="BL150" s="16" t="s">
        <v>123</v>
      </c>
      <c r="BM150" s="174" t="s">
        <v>277</v>
      </c>
    </row>
    <row r="151" spans="1:65" s="2" customFormat="1" ht="16.5" customHeight="1">
      <c r="A151" s="33"/>
      <c r="B151" s="34"/>
      <c r="C151" s="194" t="s">
        <v>278</v>
      </c>
      <c r="D151" s="194" t="s">
        <v>274</v>
      </c>
      <c r="E151" s="195" t="s">
        <v>279</v>
      </c>
      <c r="F151" s="196" t="s">
        <v>280</v>
      </c>
      <c r="G151" s="197" t="s">
        <v>129</v>
      </c>
      <c r="H151" s="198">
        <v>94</v>
      </c>
      <c r="I151" s="199"/>
      <c r="J151" s="200">
        <f>ROUND(I151*H151,2)</f>
        <v>0</v>
      </c>
      <c r="K151" s="196" t="s">
        <v>122</v>
      </c>
      <c r="L151" s="201"/>
      <c r="M151" s="202" t="s">
        <v>19</v>
      </c>
      <c r="N151" s="203" t="s">
        <v>47</v>
      </c>
      <c r="O151" s="63"/>
      <c r="P151" s="172">
        <f>O151*H151</f>
        <v>0</v>
      </c>
      <c r="Q151" s="172">
        <v>0.17499999999999999</v>
      </c>
      <c r="R151" s="172">
        <f>Q151*H151</f>
        <v>16.45</v>
      </c>
      <c r="S151" s="172">
        <v>0</v>
      </c>
      <c r="T151" s="17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4" t="s">
        <v>156</v>
      </c>
      <c r="AT151" s="174" t="s">
        <v>274</v>
      </c>
      <c r="AU151" s="174" t="s">
        <v>81</v>
      </c>
      <c r="AY151" s="16" t="s">
        <v>117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81</v>
      </c>
      <c r="BK151" s="175">
        <f>ROUND(I151*H151,2)</f>
        <v>0</v>
      </c>
      <c r="BL151" s="16" t="s">
        <v>123</v>
      </c>
      <c r="BM151" s="174" t="s">
        <v>281</v>
      </c>
    </row>
    <row r="152" spans="1:65" s="2" customFormat="1" ht="16.5" customHeight="1">
      <c r="A152" s="33"/>
      <c r="B152" s="34"/>
      <c r="C152" s="194" t="s">
        <v>282</v>
      </c>
      <c r="D152" s="194" t="s">
        <v>274</v>
      </c>
      <c r="E152" s="195" t="s">
        <v>283</v>
      </c>
      <c r="F152" s="196" t="s">
        <v>284</v>
      </c>
      <c r="G152" s="197" t="s">
        <v>129</v>
      </c>
      <c r="H152" s="198">
        <v>13</v>
      </c>
      <c r="I152" s="199"/>
      <c r="J152" s="200">
        <f>ROUND(I152*H152,2)</f>
        <v>0</v>
      </c>
      <c r="K152" s="196" t="s">
        <v>122</v>
      </c>
      <c r="L152" s="201"/>
      <c r="M152" s="202" t="s">
        <v>19</v>
      </c>
      <c r="N152" s="203" t="s">
        <v>47</v>
      </c>
      <c r="O152" s="63"/>
      <c r="P152" s="172">
        <f>O152*H152</f>
        <v>0</v>
      </c>
      <c r="Q152" s="172">
        <v>0.17599999999999999</v>
      </c>
      <c r="R152" s="172">
        <f>Q152*H152</f>
        <v>2.2879999999999998</v>
      </c>
      <c r="S152" s="172">
        <v>0</v>
      </c>
      <c r="T152" s="17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4" t="s">
        <v>156</v>
      </c>
      <c r="AT152" s="174" t="s">
        <v>274</v>
      </c>
      <c r="AU152" s="174" t="s">
        <v>81</v>
      </c>
      <c r="AY152" s="16" t="s">
        <v>117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81</v>
      </c>
      <c r="BK152" s="175">
        <f>ROUND(I152*H152,2)</f>
        <v>0</v>
      </c>
      <c r="BL152" s="16" t="s">
        <v>123</v>
      </c>
      <c r="BM152" s="174" t="s">
        <v>285</v>
      </c>
    </row>
    <row r="153" spans="1:65" s="2" customFormat="1" ht="24.2" customHeight="1">
      <c r="A153" s="33"/>
      <c r="B153" s="34"/>
      <c r="C153" s="163" t="s">
        <v>286</v>
      </c>
      <c r="D153" s="163" t="s">
        <v>118</v>
      </c>
      <c r="E153" s="164" t="s">
        <v>287</v>
      </c>
      <c r="F153" s="165" t="s">
        <v>288</v>
      </c>
      <c r="G153" s="166" t="s">
        <v>129</v>
      </c>
      <c r="H153" s="167">
        <v>555</v>
      </c>
      <c r="I153" s="168"/>
      <c r="J153" s="169">
        <f>ROUND(I153*H153,2)</f>
        <v>0</v>
      </c>
      <c r="K153" s="165" t="s">
        <v>122</v>
      </c>
      <c r="L153" s="38"/>
      <c r="M153" s="170" t="s">
        <v>19</v>
      </c>
      <c r="N153" s="171" t="s">
        <v>47</v>
      </c>
      <c r="O153" s="63"/>
      <c r="P153" s="172">
        <f>O153*H153</f>
        <v>0</v>
      </c>
      <c r="Q153" s="172">
        <v>0.18462999999999999</v>
      </c>
      <c r="R153" s="172">
        <f>Q153*H153</f>
        <v>102.46964999999999</v>
      </c>
      <c r="S153" s="172">
        <v>0</v>
      </c>
      <c r="T153" s="173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4" t="s">
        <v>123</v>
      </c>
      <c r="AT153" s="174" t="s">
        <v>118</v>
      </c>
      <c r="AU153" s="174" t="s">
        <v>81</v>
      </c>
      <c r="AY153" s="16" t="s">
        <v>117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81</v>
      </c>
      <c r="BK153" s="175">
        <f>ROUND(I153*H153,2)</f>
        <v>0</v>
      </c>
      <c r="BL153" s="16" t="s">
        <v>123</v>
      </c>
      <c r="BM153" s="174" t="s">
        <v>289</v>
      </c>
    </row>
    <row r="154" spans="1:65" s="2" customFormat="1" ht="11.25">
      <c r="A154" s="33"/>
      <c r="B154" s="34"/>
      <c r="C154" s="35"/>
      <c r="D154" s="176" t="s">
        <v>125</v>
      </c>
      <c r="E154" s="35"/>
      <c r="F154" s="177" t="s">
        <v>290</v>
      </c>
      <c r="G154" s="35"/>
      <c r="H154" s="35"/>
      <c r="I154" s="178"/>
      <c r="J154" s="35"/>
      <c r="K154" s="35"/>
      <c r="L154" s="38"/>
      <c r="M154" s="179"/>
      <c r="N154" s="180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125</v>
      </c>
      <c r="AU154" s="16" t="s">
        <v>81</v>
      </c>
    </row>
    <row r="155" spans="1:65" s="2" customFormat="1" ht="24.2" customHeight="1">
      <c r="A155" s="33"/>
      <c r="B155" s="34"/>
      <c r="C155" s="163" t="s">
        <v>291</v>
      </c>
      <c r="D155" s="163" t="s">
        <v>118</v>
      </c>
      <c r="E155" s="164" t="s">
        <v>292</v>
      </c>
      <c r="F155" s="165" t="s">
        <v>293</v>
      </c>
      <c r="G155" s="166" t="s">
        <v>129</v>
      </c>
      <c r="H155" s="167">
        <v>555</v>
      </c>
      <c r="I155" s="168"/>
      <c r="J155" s="169">
        <f>ROUND(I155*H155,2)</f>
        <v>0</v>
      </c>
      <c r="K155" s="165" t="s">
        <v>122</v>
      </c>
      <c r="L155" s="38"/>
      <c r="M155" s="170" t="s">
        <v>19</v>
      </c>
      <c r="N155" s="171" t="s">
        <v>47</v>
      </c>
      <c r="O155" s="63"/>
      <c r="P155" s="172">
        <f>O155*H155</f>
        <v>0</v>
      </c>
      <c r="Q155" s="172">
        <v>0.12966</v>
      </c>
      <c r="R155" s="172">
        <f>Q155*H155</f>
        <v>71.961299999999994</v>
      </c>
      <c r="S155" s="172">
        <v>0</v>
      </c>
      <c r="T155" s="17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4" t="s">
        <v>123</v>
      </c>
      <c r="AT155" s="174" t="s">
        <v>118</v>
      </c>
      <c r="AU155" s="174" t="s">
        <v>81</v>
      </c>
      <c r="AY155" s="16" t="s">
        <v>117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6" t="s">
        <v>81</v>
      </c>
      <c r="BK155" s="175">
        <f>ROUND(I155*H155,2)</f>
        <v>0</v>
      </c>
      <c r="BL155" s="16" t="s">
        <v>123</v>
      </c>
      <c r="BM155" s="174" t="s">
        <v>294</v>
      </c>
    </row>
    <row r="156" spans="1:65" s="2" customFormat="1" ht="11.25">
      <c r="A156" s="33"/>
      <c r="B156" s="34"/>
      <c r="C156" s="35"/>
      <c r="D156" s="176" t="s">
        <v>125</v>
      </c>
      <c r="E156" s="35"/>
      <c r="F156" s="177" t="s">
        <v>295</v>
      </c>
      <c r="G156" s="35"/>
      <c r="H156" s="35"/>
      <c r="I156" s="178"/>
      <c r="J156" s="35"/>
      <c r="K156" s="35"/>
      <c r="L156" s="38"/>
      <c r="M156" s="179"/>
      <c r="N156" s="180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125</v>
      </c>
      <c r="AU156" s="16" t="s">
        <v>81</v>
      </c>
    </row>
    <row r="157" spans="1:65" s="2" customFormat="1" ht="16.5" customHeight="1">
      <c r="A157" s="33"/>
      <c r="B157" s="34"/>
      <c r="C157" s="163" t="s">
        <v>296</v>
      </c>
      <c r="D157" s="163" t="s">
        <v>118</v>
      </c>
      <c r="E157" s="164" t="s">
        <v>297</v>
      </c>
      <c r="F157" s="165" t="s">
        <v>298</v>
      </c>
      <c r="G157" s="166" t="s">
        <v>129</v>
      </c>
      <c r="H157" s="167">
        <v>555</v>
      </c>
      <c r="I157" s="168"/>
      <c r="J157" s="169">
        <f>ROUND(I157*H157,2)</f>
        <v>0</v>
      </c>
      <c r="K157" s="165" t="s">
        <v>122</v>
      </c>
      <c r="L157" s="38"/>
      <c r="M157" s="170" t="s">
        <v>19</v>
      </c>
      <c r="N157" s="171" t="s">
        <v>47</v>
      </c>
      <c r="O157" s="63"/>
      <c r="P157" s="172">
        <f>O157*H157</f>
        <v>0</v>
      </c>
      <c r="Q157" s="172">
        <v>7.5300000000000002E-3</v>
      </c>
      <c r="R157" s="172">
        <f>Q157*H157</f>
        <v>4.1791499999999999</v>
      </c>
      <c r="S157" s="172">
        <v>0</v>
      </c>
      <c r="T157" s="173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4" t="s">
        <v>123</v>
      </c>
      <c r="AT157" s="174" t="s">
        <v>118</v>
      </c>
      <c r="AU157" s="174" t="s">
        <v>81</v>
      </c>
      <c r="AY157" s="16" t="s">
        <v>117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81</v>
      </c>
      <c r="BK157" s="175">
        <f>ROUND(I157*H157,2)</f>
        <v>0</v>
      </c>
      <c r="BL157" s="16" t="s">
        <v>123</v>
      </c>
      <c r="BM157" s="174" t="s">
        <v>299</v>
      </c>
    </row>
    <row r="158" spans="1:65" s="2" customFormat="1" ht="11.25">
      <c r="A158" s="33"/>
      <c r="B158" s="34"/>
      <c r="C158" s="35"/>
      <c r="D158" s="176" t="s">
        <v>125</v>
      </c>
      <c r="E158" s="35"/>
      <c r="F158" s="177" t="s">
        <v>300</v>
      </c>
      <c r="G158" s="35"/>
      <c r="H158" s="35"/>
      <c r="I158" s="178"/>
      <c r="J158" s="35"/>
      <c r="K158" s="35"/>
      <c r="L158" s="38"/>
      <c r="M158" s="179"/>
      <c r="N158" s="180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125</v>
      </c>
      <c r="AU158" s="16" t="s">
        <v>81</v>
      </c>
    </row>
    <row r="159" spans="1:65" s="2" customFormat="1" ht="16.5" customHeight="1">
      <c r="A159" s="33"/>
      <c r="B159" s="34"/>
      <c r="C159" s="163" t="s">
        <v>301</v>
      </c>
      <c r="D159" s="163" t="s">
        <v>118</v>
      </c>
      <c r="E159" s="164" t="s">
        <v>302</v>
      </c>
      <c r="F159" s="165" t="s">
        <v>303</v>
      </c>
      <c r="G159" s="166" t="s">
        <v>129</v>
      </c>
      <c r="H159" s="167">
        <v>555</v>
      </c>
      <c r="I159" s="168"/>
      <c r="J159" s="169">
        <f>ROUND(I159*H159,2)</f>
        <v>0</v>
      </c>
      <c r="K159" s="165" t="s">
        <v>122</v>
      </c>
      <c r="L159" s="38"/>
      <c r="M159" s="170" t="s">
        <v>19</v>
      </c>
      <c r="N159" s="171" t="s">
        <v>47</v>
      </c>
      <c r="O159" s="63"/>
      <c r="P159" s="172">
        <f>O159*H159</f>
        <v>0</v>
      </c>
      <c r="Q159" s="172">
        <v>6.0999999999999997E-4</v>
      </c>
      <c r="R159" s="172">
        <f>Q159*H159</f>
        <v>0.33854999999999996</v>
      </c>
      <c r="S159" s="172">
        <v>0</v>
      </c>
      <c r="T159" s="17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4" t="s">
        <v>123</v>
      </c>
      <c r="AT159" s="174" t="s">
        <v>118</v>
      </c>
      <c r="AU159" s="174" t="s">
        <v>81</v>
      </c>
      <c r="AY159" s="16" t="s">
        <v>117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6" t="s">
        <v>81</v>
      </c>
      <c r="BK159" s="175">
        <f>ROUND(I159*H159,2)</f>
        <v>0</v>
      </c>
      <c r="BL159" s="16" t="s">
        <v>123</v>
      </c>
      <c r="BM159" s="174" t="s">
        <v>304</v>
      </c>
    </row>
    <row r="160" spans="1:65" s="2" customFormat="1" ht="11.25">
      <c r="A160" s="33"/>
      <c r="B160" s="34"/>
      <c r="C160" s="35"/>
      <c r="D160" s="176" t="s">
        <v>125</v>
      </c>
      <c r="E160" s="35"/>
      <c r="F160" s="177" t="s">
        <v>305</v>
      </c>
      <c r="G160" s="35"/>
      <c r="H160" s="35"/>
      <c r="I160" s="178"/>
      <c r="J160" s="35"/>
      <c r="K160" s="35"/>
      <c r="L160" s="38"/>
      <c r="M160" s="179"/>
      <c r="N160" s="180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125</v>
      </c>
      <c r="AU160" s="16" t="s">
        <v>81</v>
      </c>
    </row>
    <row r="161" spans="1:65" s="2" customFormat="1" ht="33" customHeight="1">
      <c r="A161" s="33"/>
      <c r="B161" s="34"/>
      <c r="C161" s="163" t="s">
        <v>306</v>
      </c>
      <c r="D161" s="163" t="s">
        <v>118</v>
      </c>
      <c r="E161" s="164" t="s">
        <v>307</v>
      </c>
      <c r="F161" s="165" t="s">
        <v>308</v>
      </c>
      <c r="G161" s="166" t="s">
        <v>121</v>
      </c>
      <c r="H161" s="167">
        <v>1891</v>
      </c>
      <c r="I161" s="168"/>
      <c r="J161" s="169">
        <f>ROUND(I161*H161,2)</f>
        <v>0</v>
      </c>
      <c r="K161" s="165" t="s">
        <v>122</v>
      </c>
      <c r="L161" s="38"/>
      <c r="M161" s="170" t="s">
        <v>19</v>
      </c>
      <c r="N161" s="171" t="s">
        <v>47</v>
      </c>
      <c r="O161" s="63"/>
      <c r="P161" s="172">
        <f>O161*H161</f>
        <v>0</v>
      </c>
      <c r="Q161" s="172">
        <v>6.0320000000000003E-4</v>
      </c>
      <c r="R161" s="172">
        <f>Q161*H161</f>
        <v>1.1406512</v>
      </c>
      <c r="S161" s="172">
        <v>0</v>
      </c>
      <c r="T161" s="173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4" t="s">
        <v>123</v>
      </c>
      <c r="AT161" s="174" t="s">
        <v>118</v>
      </c>
      <c r="AU161" s="174" t="s">
        <v>81</v>
      </c>
      <c r="AY161" s="16" t="s">
        <v>117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6" t="s">
        <v>81</v>
      </c>
      <c r="BK161" s="175">
        <f>ROUND(I161*H161,2)</f>
        <v>0</v>
      </c>
      <c r="BL161" s="16" t="s">
        <v>123</v>
      </c>
      <c r="BM161" s="174" t="s">
        <v>309</v>
      </c>
    </row>
    <row r="162" spans="1:65" s="2" customFormat="1" ht="11.25">
      <c r="A162" s="33"/>
      <c r="B162" s="34"/>
      <c r="C162" s="35"/>
      <c r="D162" s="176" t="s">
        <v>125</v>
      </c>
      <c r="E162" s="35"/>
      <c r="F162" s="177" t="s">
        <v>310</v>
      </c>
      <c r="G162" s="35"/>
      <c r="H162" s="35"/>
      <c r="I162" s="178"/>
      <c r="J162" s="35"/>
      <c r="K162" s="35"/>
      <c r="L162" s="38"/>
      <c r="M162" s="179"/>
      <c r="N162" s="180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125</v>
      </c>
      <c r="AU162" s="16" t="s">
        <v>81</v>
      </c>
    </row>
    <row r="163" spans="1:65" s="2" customFormat="1" ht="16.5" customHeight="1">
      <c r="A163" s="33"/>
      <c r="B163" s="34"/>
      <c r="C163" s="163" t="s">
        <v>311</v>
      </c>
      <c r="D163" s="163" t="s">
        <v>118</v>
      </c>
      <c r="E163" s="164" t="s">
        <v>312</v>
      </c>
      <c r="F163" s="165" t="s">
        <v>313</v>
      </c>
      <c r="G163" s="166" t="s">
        <v>314</v>
      </c>
      <c r="H163" s="167">
        <v>18</v>
      </c>
      <c r="I163" s="168"/>
      <c r="J163" s="169">
        <f>ROUND(I163*H163,2)</f>
        <v>0</v>
      </c>
      <c r="K163" s="165" t="s">
        <v>122</v>
      </c>
      <c r="L163" s="38"/>
      <c r="M163" s="170" t="s">
        <v>19</v>
      </c>
      <c r="N163" s="171" t="s">
        <v>47</v>
      </c>
      <c r="O163" s="63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4" t="s">
        <v>123</v>
      </c>
      <c r="AT163" s="174" t="s">
        <v>118</v>
      </c>
      <c r="AU163" s="174" t="s">
        <v>81</v>
      </c>
      <c r="AY163" s="16" t="s">
        <v>117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6" t="s">
        <v>81</v>
      </c>
      <c r="BK163" s="175">
        <f>ROUND(I163*H163,2)</f>
        <v>0</v>
      </c>
      <c r="BL163" s="16" t="s">
        <v>123</v>
      </c>
      <c r="BM163" s="174" t="s">
        <v>315</v>
      </c>
    </row>
    <row r="164" spans="1:65" s="2" customFormat="1" ht="11.25">
      <c r="A164" s="33"/>
      <c r="B164" s="34"/>
      <c r="C164" s="35"/>
      <c r="D164" s="176" t="s">
        <v>125</v>
      </c>
      <c r="E164" s="35"/>
      <c r="F164" s="177" t="s">
        <v>316</v>
      </c>
      <c r="G164" s="35"/>
      <c r="H164" s="35"/>
      <c r="I164" s="178"/>
      <c r="J164" s="35"/>
      <c r="K164" s="35"/>
      <c r="L164" s="38"/>
      <c r="M164" s="179"/>
      <c r="N164" s="180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125</v>
      </c>
      <c r="AU164" s="16" t="s">
        <v>81</v>
      </c>
    </row>
    <row r="165" spans="1:65" s="11" customFormat="1" ht="25.9" customHeight="1">
      <c r="B165" s="149"/>
      <c r="C165" s="150"/>
      <c r="D165" s="151" t="s">
        <v>75</v>
      </c>
      <c r="E165" s="152" t="s">
        <v>317</v>
      </c>
      <c r="F165" s="152" t="s">
        <v>318</v>
      </c>
      <c r="G165" s="150"/>
      <c r="H165" s="150"/>
      <c r="I165" s="153"/>
      <c r="J165" s="154">
        <f>BK165</f>
        <v>0</v>
      </c>
      <c r="K165" s="150"/>
      <c r="L165" s="155"/>
      <c r="M165" s="156"/>
      <c r="N165" s="157"/>
      <c r="O165" s="157"/>
      <c r="P165" s="158">
        <f>SUM(P166:P198)</f>
        <v>0</v>
      </c>
      <c r="Q165" s="157"/>
      <c r="R165" s="158">
        <f>SUM(R166:R198)</f>
        <v>79.573776999999993</v>
      </c>
      <c r="S165" s="157"/>
      <c r="T165" s="159">
        <f>SUM(T166:T198)</f>
        <v>0</v>
      </c>
      <c r="AR165" s="160" t="s">
        <v>81</v>
      </c>
      <c r="AT165" s="161" t="s">
        <v>75</v>
      </c>
      <c r="AU165" s="161" t="s">
        <v>76</v>
      </c>
      <c r="AY165" s="160" t="s">
        <v>117</v>
      </c>
      <c r="BK165" s="162">
        <f>SUM(BK166:BK198)</f>
        <v>0</v>
      </c>
    </row>
    <row r="166" spans="1:65" s="2" customFormat="1" ht="24.2" customHeight="1">
      <c r="A166" s="33"/>
      <c r="B166" s="34"/>
      <c r="C166" s="163" t="s">
        <v>319</v>
      </c>
      <c r="D166" s="163" t="s">
        <v>118</v>
      </c>
      <c r="E166" s="164" t="s">
        <v>320</v>
      </c>
      <c r="F166" s="165" t="s">
        <v>321</v>
      </c>
      <c r="G166" s="166" t="s">
        <v>322</v>
      </c>
      <c r="H166" s="167">
        <v>44</v>
      </c>
      <c r="I166" s="168"/>
      <c r="J166" s="169">
        <f>ROUND(I166*H166,2)</f>
        <v>0</v>
      </c>
      <c r="K166" s="165" t="s">
        <v>122</v>
      </c>
      <c r="L166" s="38"/>
      <c r="M166" s="170" t="s">
        <v>19</v>
      </c>
      <c r="N166" s="171" t="s">
        <v>47</v>
      </c>
      <c r="O166" s="63"/>
      <c r="P166" s="172">
        <f>O166*H166</f>
        <v>0</v>
      </c>
      <c r="Q166" s="172">
        <v>3.7500000000000001E-6</v>
      </c>
      <c r="R166" s="172">
        <f>Q166*H166</f>
        <v>1.65E-4</v>
      </c>
      <c r="S166" s="172">
        <v>0</v>
      </c>
      <c r="T166" s="17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4" t="s">
        <v>123</v>
      </c>
      <c r="AT166" s="174" t="s">
        <v>118</v>
      </c>
      <c r="AU166" s="174" t="s">
        <v>81</v>
      </c>
      <c r="AY166" s="16" t="s">
        <v>117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81</v>
      </c>
      <c r="BK166" s="175">
        <f>ROUND(I166*H166,2)</f>
        <v>0</v>
      </c>
      <c r="BL166" s="16" t="s">
        <v>123</v>
      </c>
      <c r="BM166" s="174" t="s">
        <v>323</v>
      </c>
    </row>
    <row r="167" spans="1:65" s="2" customFormat="1" ht="11.25">
      <c r="A167" s="33"/>
      <c r="B167" s="34"/>
      <c r="C167" s="35"/>
      <c r="D167" s="176" t="s">
        <v>125</v>
      </c>
      <c r="E167" s="35"/>
      <c r="F167" s="177" t="s">
        <v>324</v>
      </c>
      <c r="G167" s="35"/>
      <c r="H167" s="35"/>
      <c r="I167" s="178"/>
      <c r="J167" s="35"/>
      <c r="K167" s="35"/>
      <c r="L167" s="38"/>
      <c r="M167" s="179"/>
      <c r="N167" s="180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125</v>
      </c>
      <c r="AU167" s="16" t="s">
        <v>81</v>
      </c>
    </row>
    <row r="168" spans="1:65" s="2" customFormat="1" ht="16.5" customHeight="1">
      <c r="A168" s="33"/>
      <c r="B168" s="34"/>
      <c r="C168" s="194" t="s">
        <v>325</v>
      </c>
      <c r="D168" s="194" t="s">
        <v>274</v>
      </c>
      <c r="E168" s="195" t="s">
        <v>326</v>
      </c>
      <c r="F168" s="196" t="s">
        <v>327</v>
      </c>
      <c r="G168" s="197" t="s">
        <v>322</v>
      </c>
      <c r="H168" s="198">
        <v>22</v>
      </c>
      <c r="I168" s="199"/>
      <c r="J168" s="200">
        <f>ROUND(I168*H168,2)</f>
        <v>0</v>
      </c>
      <c r="K168" s="196" t="s">
        <v>122</v>
      </c>
      <c r="L168" s="201"/>
      <c r="M168" s="202" t="s">
        <v>19</v>
      </c>
      <c r="N168" s="203" t="s">
        <v>47</v>
      </c>
      <c r="O168" s="63"/>
      <c r="P168" s="172">
        <f>O168*H168</f>
        <v>0</v>
      </c>
      <c r="Q168" s="172">
        <v>7.2000000000000005E-4</v>
      </c>
      <c r="R168" s="172">
        <f>Q168*H168</f>
        <v>1.584E-2</v>
      </c>
      <c r="S168" s="172">
        <v>0</v>
      </c>
      <c r="T168" s="17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4" t="s">
        <v>156</v>
      </c>
      <c r="AT168" s="174" t="s">
        <v>274</v>
      </c>
      <c r="AU168" s="174" t="s">
        <v>81</v>
      </c>
      <c r="AY168" s="16" t="s">
        <v>117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6" t="s">
        <v>81</v>
      </c>
      <c r="BK168" s="175">
        <f>ROUND(I168*H168,2)</f>
        <v>0</v>
      </c>
      <c r="BL168" s="16" t="s">
        <v>123</v>
      </c>
      <c r="BM168" s="174" t="s">
        <v>328</v>
      </c>
    </row>
    <row r="169" spans="1:65" s="2" customFormat="1" ht="16.5" customHeight="1">
      <c r="A169" s="33"/>
      <c r="B169" s="34"/>
      <c r="C169" s="194" t="s">
        <v>329</v>
      </c>
      <c r="D169" s="194" t="s">
        <v>274</v>
      </c>
      <c r="E169" s="195" t="s">
        <v>330</v>
      </c>
      <c r="F169" s="196" t="s">
        <v>331</v>
      </c>
      <c r="G169" s="197" t="s">
        <v>322</v>
      </c>
      <c r="H169" s="198">
        <v>22</v>
      </c>
      <c r="I169" s="199"/>
      <c r="J169" s="200">
        <f>ROUND(I169*H169,2)</f>
        <v>0</v>
      </c>
      <c r="K169" s="196" t="s">
        <v>122</v>
      </c>
      <c r="L169" s="201"/>
      <c r="M169" s="202" t="s">
        <v>19</v>
      </c>
      <c r="N169" s="203" t="s">
        <v>47</v>
      </c>
      <c r="O169" s="63"/>
      <c r="P169" s="172">
        <f>O169*H169</f>
        <v>0</v>
      </c>
      <c r="Q169" s="172">
        <v>8.8000000000000003E-4</v>
      </c>
      <c r="R169" s="172">
        <f>Q169*H169</f>
        <v>1.9360000000000002E-2</v>
      </c>
      <c r="S169" s="172">
        <v>0</v>
      </c>
      <c r="T169" s="173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4" t="s">
        <v>156</v>
      </c>
      <c r="AT169" s="174" t="s">
        <v>274</v>
      </c>
      <c r="AU169" s="174" t="s">
        <v>81</v>
      </c>
      <c r="AY169" s="16" t="s">
        <v>117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6" t="s">
        <v>81</v>
      </c>
      <c r="BK169" s="175">
        <f>ROUND(I169*H169,2)</f>
        <v>0</v>
      </c>
      <c r="BL169" s="16" t="s">
        <v>123</v>
      </c>
      <c r="BM169" s="174" t="s">
        <v>332</v>
      </c>
    </row>
    <row r="170" spans="1:65" s="2" customFormat="1" ht="16.5" customHeight="1">
      <c r="A170" s="33"/>
      <c r="B170" s="34"/>
      <c r="C170" s="163" t="s">
        <v>333</v>
      </c>
      <c r="D170" s="163" t="s">
        <v>118</v>
      </c>
      <c r="E170" s="164" t="s">
        <v>334</v>
      </c>
      <c r="F170" s="165" t="s">
        <v>335</v>
      </c>
      <c r="G170" s="166" t="s">
        <v>322</v>
      </c>
      <c r="H170" s="167">
        <v>22</v>
      </c>
      <c r="I170" s="168"/>
      <c r="J170" s="169">
        <f>ROUND(I170*H170,2)</f>
        <v>0</v>
      </c>
      <c r="K170" s="165" t="s">
        <v>122</v>
      </c>
      <c r="L170" s="38"/>
      <c r="M170" s="170" t="s">
        <v>19</v>
      </c>
      <c r="N170" s="171" t="s">
        <v>47</v>
      </c>
      <c r="O170" s="63"/>
      <c r="P170" s="172">
        <f>O170*H170</f>
        <v>0</v>
      </c>
      <c r="Q170" s="172">
        <v>0.217338</v>
      </c>
      <c r="R170" s="172">
        <f>Q170*H170</f>
        <v>4.7814360000000002</v>
      </c>
      <c r="S170" s="172">
        <v>0</v>
      </c>
      <c r="T170" s="17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4" t="s">
        <v>123</v>
      </c>
      <c r="AT170" s="174" t="s">
        <v>118</v>
      </c>
      <c r="AU170" s="174" t="s">
        <v>81</v>
      </c>
      <c r="AY170" s="16" t="s">
        <v>117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81</v>
      </c>
      <c r="BK170" s="175">
        <f>ROUND(I170*H170,2)</f>
        <v>0</v>
      </c>
      <c r="BL170" s="16" t="s">
        <v>123</v>
      </c>
      <c r="BM170" s="174" t="s">
        <v>336</v>
      </c>
    </row>
    <row r="171" spans="1:65" s="2" customFormat="1" ht="11.25">
      <c r="A171" s="33"/>
      <c r="B171" s="34"/>
      <c r="C171" s="35"/>
      <c r="D171" s="176" t="s">
        <v>125</v>
      </c>
      <c r="E171" s="35"/>
      <c r="F171" s="177" t="s">
        <v>337</v>
      </c>
      <c r="G171" s="35"/>
      <c r="H171" s="35"/>
      <c r="I171" s="178"/>
      <c r="J171" s="35"/>
      <c r="K171" s="35"/>
      <c r="L171" s="38"/>
      <c r="M171" s="179"/>
      <c r="N171" s="180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125</v>
      </c>
      <c r="AU171" s="16" t="s">
        <v>81</v>
      </c>
    </row>
    <row r="172" spans="1:65" s="2" customFormat="1" ht="16.5" customHeight="1">
      <c r="A172" s="33"/>
      <c r="B172" s="34"/>
      <c r="C172" s="194" t="s">
        <v>338</v>
      </c>
      <c r="D172" s="194" t="s">
        <v>274</v>
      </c>
      <c r="E172" s="195" t="s">
        <v>339</v>
      </c>
      <c r="F172" s="196" t="s">
        <v>340</v>
      </c>
      <c r="G172" s="197" t="s">
        <v>322</v>
      </c>
      <c r="H172" s="198">
        <v>22</v>
      </c>
      <c r="I172" s="199"/>
      <c r="J172" s="200">
        <f>ROUND(I172*H172,2)</f>
        <v>0</v>
      </c>
      <c r="K172" s="196" t="s">
        <v>19</v>
      </c>
      <c r="L172" s="201"/>
      <c r="M172" s="202" t="s">
        <v>19</v>
      </c>
      <c r="N172" s="203" t="s">
        <v>47</v>
      </c>
      <c r="O172" s="63"/>
      <c r="P172" s="172">
        <f>O172*H172</f>
        <v>0</v>
      </c>
      <c r="Q172" s="172">
        <v>0.01</v>
      </c>
      <c r="R172" s="172">
        <f>Q172*H172</f>
        <v>0.22</v>
      </c>
      <c r="S172" s="172">
        <v>0</v>
      </c>
      <c r="T172" s="173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4" t="s">
        <v>156</v>
      </c>
      <c r="AT172" s="174" t="s">
        <v>274</v>
      </c>
      <c r="AU172" s="174" t="s">
        <v>81</v>
      </c>
      <c r="AY172" s="16" t="s">
        <v>117</v>
      </c>
      <c r="BE172" s="175">
        <f>IF(N172="základní",J172,0)</f>
        <v>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6" t="s">
        <v>81</v>
      </c>
      <c r="BK172" s="175">
        <f>ROUND(I172*H172,2)</f>
        <v>0</v>
      </c>
      <c r="BL172" s="16" t="s">
        <v>123</v>
      </c>
      <c r="BM172" s="174" t="s">
        <v>341</v>
      </c>
    </row>
    <row r="173" spans="1:65" s="2" customFormat="1" ht="16.5" customHeight="1">
      <c r="A173" s="33"/>
      <c r="B173" s="34"/>
      <c r="C173" s="194" t="s">
        <v>342</v>
      </c>
      <c r="D173" s="194" t="s">
        <v>274</v>
      </c>
      <c r="E173" s="195" t="s">
        <v>343</v>
      </c>
      <c r="F173" s="196" t="s">
        <v>344</v>
      </c>
      <c r="G173" s="197" t="s">
        <v>322</v>
      </c>
      <c r="H173" s="198">
        <v>22</v>
      </c>
      <c r="I173" s="199"/>
      <c r="J173" s="200">
        <f>ROUND(I173*H173,2)</f>
        <v>0</v>
      </c>
      <c r="K173" s="196" t="s">
        <v>19</v>
      </c>
      <c r="L173" s="201"/>
      <c r="M173" s="202" t="s">
        <v>19</v>
      </c>
      <c r="N173" s="203" t="s">
        <v>47</v>
      </c>
      <c r="O173" s="63"/>
      <c r="P173" s="172">
        <f>O173*H173</f>
        <v>0</v>
      </c>
      <c r="Q173" s="172">
        <v>3.5000000000000003E-2</v>
      </c>
      <c r="R173" s="172">
        <f>Q173*H173</f>
        <v>0.77</v>
      </c>
      <c r="S173" s="172">
        <v>0</v>
      </c>
      <c r="T173" s="17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4" t="s">
        <v>156</v>
      </c>
      <c r="AT173" s="174" t="s">
        <v>274</v>
      </c>
      <c r="AU173" s="174" t="s">
        <v>81</v>
      </c>
      <c r="AY173" s="16" t="s">
        <v>117</v>
      </c>
      <c r="BE173" s="175">
        <f>IF(N173="základní",J173,0)</f>
        <v>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6" t="s">
        <v>81</v>
      </c>
      <c r="BK173" s="175">
        <f>ROUND(I173*H173,2)</f>
        <v>0</v>
      </c>
      <c r="BL173" s="16" t="s">
        <v>123</v>
      </c>
      <c r="BM173" s="174" t="s">
        <v>345</v>
      </c>
    </row>
    <row r="174" spans="1:65" s="2" customFormat="1" ht="16.5" customHeight="1">
      <c r="A174" s="33"/>
      <c r="B174" s="34"/>
      <c r="C174" s="163" t="s">
        <v>346</v>
      </c>
      <c r="D174" s="163" t="s">
        <v>118</v>
      </c>
      <c r="E174" s="164" t="s">
        <v>347</v>
      </c>
      <c r="F174" s="165" t="s">
        <v>348</v>
      </c>
      <c r="G174" s="166" t="s">
        <v>322</v>
      </c>
      <c r="H174" s="167">
        <v>22</v>
      </c>
      <c r="I174" s="168"/>
      <c r="J174" s="169">
        <f>ROUND(I174*H174,2)</f>
        <v>0</v>
      </c>
      <c r="K174" s="165" t="s">
        <v>122</v>
      </c>
      <c r="L174" s="38"/>
      <c r="M174" s="170" t="s">
        <v>19</v>
      </c>
      <c r="N174" s="171" t="s">
        <v>47</v>
      </c>
      <c r="O174" s="63"/>
      <c r="P174" s="172">
        <f>O174*H174</f>
        <v>0</v>
      </c>
      <c r="Q174" s="172">
        <v>0.223938</v>
      </c>
      <c r="R174" s="172">
        <f>Q174*H174</f>
        <v>4.9266360000000002</v>
      </c>
      <c r="S174" s="172">
        <v>0</v>
      </c>
      <c r="T174" s="173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4" t="s">
        <v>123</v>
      </c>
      <c r="AT174" s="174" t="s">
        <v>118</v>
      </c>
      <c r="AU174" s="174" t="s">
        <v>81</v>
      </c>
      <c r="AY174" s="16" t="s">
        <v>117</v>
      </c>
      <c r="BE174" s="175">
        <f>IF(N174="základní",J174,0)</f>
        <v>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6" t="s">
        <v>81</v>
      </c>
      <c r="BK174" s="175">
        <f>ROUND(I174*H174,2)</f>
        <v>0</v>
      </c>
      <c r="BL174" s="16" t="s">
        <v>123</v>
      </c>
      <c r="BM174" s="174" t="s">
        <v>349</v>
      </c>
    </row>
    <row r="175" spans="1:65" s="2" customFormat="1" ht="11.25">
      <c r="A175" s="33"/>
      <c r="B175" s="34"/>
      <c r="C175" s="35"/>
      <c r="D175" s="176" t="s">
        <v>125</v>
      </c>
      <c r="E175" s="35"/>
      <c r="F175" s="177" t="s">
        <v>350</v>
      </c>
      <c r="G175" s="35"/>
      <c r="H175" s="35"/>
      <c r="I175" s="178"/>
      <c r="J175" s="35"/>
      <c r="K175" s="35"/>
      <c r="L175" s="38"/>
      <c r="M175" s="179"/>
      <c r="N175" s="180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125</v>
      </c>
      <c r="AU175" s="16" t="s">
        <v>81</v>
      </c>
    </row>
    <row r="176" spans="1:65" s="2" customFormat="1" ht="16.5" customHeight="1">
      <c r="A176" s="33"/>
      <c r="B176" s="34"/>
      <c r="C176" s="194" t="s">
        <v>351</v>
      </c>
      <c r="D176" s="194" t="s">
        <v>274</v>
      </c>
      <c r="E176" s="195" t="s">
        <v>352</v>
      </c>
      <c r="F176" s="196" t="s">
        <v>353</v>
      </c>
      <c r="G176" s="197" t="s">
        <v>322</v>
      </c>
      <c r="H176" s="198">
        <v>22</v>
      </c>
      <c r="I176" s="199"/>
      <c r="J176" s="200">
        <f>ROUND(I176*H176,2)</f>
        <v>0</v>
      </c>
      <c r="K176" s="196" t="s">
        <v>122</v>
      </c>
      <c r="L176" s="201"/>
      <c r="M176" s="202" t="s">
        <v>19</v>
      </c>
      <c r="N176" s="203" t="s">
        <v>47</v>
      </c>
      <c r="O176" s="63"/>
      <c r="P176" s="172">
        <f>O176*H176</f>
        <v>0</v>
      </c>
      <c r="Q176" s="172">
        <v>2.7E-2</v>
      </c>
      <c r="R176" s="172">
        <f>Q176*H176</f>
        <v>0.59399999999999997</v>
      </c>
      <c r="S176" s="172">
        <v>0</v>
      </c>
      <c r="T176" s="17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4" t="s">
        <v>156</v>
      </c>
      <c r="AT176" s="174" t="s">
        <v>274</v>
      </c>
      <c r="AU176" s="174" t="s">
        <v>81</v>
      </c>
      <c r="AY176" s="16" t="s">
        <v>117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6" t="s">
        <v>81</v>
      </c>
      <c r="BK176" s="175">
        <f>ROUND(I176*H176,2)</f>
        <v>0</v>
      </c>
      <c r="BL176" s="16" t="s">
        <v>123</v>
      </c>
      <c r="BM176" s="174" t="s">
        <v>354</v>
      </c>
    </row>
    <row r="177" spans="1:65" s="2" customFormat="1" ht="16.5" customHeight="1">
      <c r="A177" s="33"/>
      <c r="B177" s="34"/>
      <c r="C177" s="163" t="s">
        <v>355</v>
      </c>
      <c r="D177" s="163" t="s">
        <v>118</v>
      </c>
      <c r="E177" s="164" t="s">
        <v>356</v>
      </c>
      <c r="F177" s="165" t="s">
        <v>357</v>
      </c>
      <c r="G177" s="166" t="s">
        <v>322</v>
      </c>
      <c r="H177" s="167">
        <v>22</v>
      </c>
      <c r="I177" s="168"/>
      <c r="J177" s="169">
        <f>ROUND(I177*H177,2)</f>
        <v>0</v>
      </c>
      <c r="K177" s="165" t="s">
        <v>122</v>
      </c>
      <c r="L177" s="38"/>
      <c r="M177" s="170" t="s">
        <v>19</v>
      </c>
      <c r="N177" s="171" t="s">
        <v>47</v>
      </c>
      <c r="O177" s="63"/>
      <c r="P177" s="172">
        <f>O177*H177</f>
        <v>0</v>
      </c>
      <c r="Q177" s="172">
        <v>3.0758000000000001E-2</v>
      </c>
      <c r="R177" s="172">
        <f>Q177*H177</f>
        <v>0.67667600000000006</v>
      </c>
      <c r="S177" s="172">
        <v>0</v>
      </c>
      <c r="T177" s="17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4" t="s">
        <v>123</v>
      </c>
      <c r="AT177" s="174" t="s">
        <v>118</v>
      </c>
      <c r="AU177" s="174" t="s">
        <v>81</v>
      </c>
      <c r="AY177" s="16" t="s">
        <v>117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6" t="s">
        <v>81</v>
      </c>
      <c r="BK177" s="175">
        <f>ROUND(I177*H177,2)</f>
        <v>0</v>
      </c>
      <c r="BL177" s="16" t="s">
        <v>123</v>
      </c>
      <c r="BM177" s="174" t="s">
        <v>358</v>
      </c>
    </row>
    <row r="178" spans="1:65" s="2" customFormat="1" ht="11.25">
      <c r="A178" s="33"/>
      <c r="B178" s="34"/>
      <c r="C178" s="35"/>
      <c r="D178" s="176" t="s">
        <v>125</v>
      </c>
      <c r="E178" s="35"/>
      <c r="F178" s="177" t="s">
        <v>359</v>
      </c>
      <c r="G178" s="35"/>
      <c r="H178" s="35"/>
      <c r="I178" s="178"/>
      <c r="J178" s="35"/>
      <c r="K178" s="35"/>
      <c r="L178" s="38"/>
      <c r="M178" s="179"/>
      <c r="N178" s="180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125</v>
      </c>
      <c r="AU178" s="16" t="s">
        <v>81</v>
      </c>
    </row>
    <row r="179" spans="1:65" s="2" customFormat="1" ht="16.5" customHeight="1">
      <c r="A179" s="33"/>
      <c r="B179" s="34"/>
      <c r="C179" s="194" t="s">
        <v>360</v>
      </c>
      <c r="D179" s="194" t="s">
        <v>274</v>
      </c>
      <c r="E179" s="195" t="s">
        <v>361</v>
      </c>
      <c r="F179" s="196" t="s">
        <v>362</v>
      </c>
      <c r="G179" s="197" t="s">
        <v>322</v>
      </c>
      <c r="H179" s="198">
        <v>22</v>
      </c>
      <c r="I179" s="199"/>
      <c r="J179" s="200">
        <f>ROUND(I179*H179,2)</f>
        <v>0</v>
      </c>
      <c r="K179" s="196" t="s">
        <v>122</v>
      </c>
      <c r="L179" s="201"/>
      <c r="M179" s="202" t="s">
        <v>19</v>
      </c>
      <c r="N179" s="203" t="s">
        <v>47</v>
      </c>
      <c r="O179" s="63"/>
      <c r="P179" s="172">
        <f>O179*H179</f>
        <v>0</v>
      </c>
      <c r="Q179" s="172">
        <v>7.0000000000000007E-2</v>
      </c>
      <c r="R179" s="172">
        <f>Q179*H179</f>
        <v>1.54</v>
      </c>
      <c r="S179" s="172">
        <v>0</v>
      </c>
      <c r="T179" s="17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4" t="s">
        <v>156</v>
      </c>
      <c r="AT179" s="174" t="s">
        <v>274</v>
      </c>
      <c r="AU179" s="174" t="s">
        <v>81</v>
      </c>
      <c r="AY179" s="16" t="s">
        <v>117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6" t="s">
        <v>81</v>
      </c>
      <c r="BK179" s="175">
        <f>ROUND(I179*H179,2)</f>
        <v>0</v>
      </c>
      <c r="BL179" s="16" t="s">
        <v>123</v>
      </c>
      <c r="BM179" s="174" t="s">
        <v>363</v>
      </c>
    </row>
    <row r="180" spans="1:65" s="2" customFormat="1" ht="16.5" customHeight="1">
      <c r="A180" s="33"/>
      <c r="B180" s="34"/>
      <c r="C180" s="163" t="s">
        <v>364</v>
      </c>
      <c r="D180" s="163" t="s">
        <v>118</v>
      </c>
      <c r="E180" s="164" t="s">
        <v>365</v>
      </c>
      <c r="F180" s="165" t="s">
        <v>366</v>
      </c>
      <c r="G180" s="166" t="s">
        <v>322</v>
      </c>
      <c r="H180" s="167">
        <v>22</v>
      </c>
      <c r="I180" s="168"/>
      <c r="J180" s="169">
        <f>ROUND(I180*H180,2)</f>
        <v>0</v>
      </c>
      <c r="K180" s="165" t="s">
        <v>122</v>
      </c>
      <c r="L180" s="38"/>
      <c r="M180" s="170" t="s">
        <v>19</v>
      </c>
      <c r="N180" s="171" t="s">
        <v>47</v>
      </c>
      <c r="O180" s="63"/>
      <c r="P180" s="172">
        <f>O180*H180</f>
        <v>0</v>
      </c>
      <c r="Q180" s="172">
        <v>3.0758000000000001E-2</v>
      </c>
      <c r="R180" s="172">
        <f>Q180*H180</f>
        <v>0.67667600000000006</v>
      </c>
      <c r="S180" s="172">
        <v>0</v>
      </c>
      <c r="T180" s="17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4" t="s">
        <v>123</v>
      </c>
      <c r="AT180" s="174" t="s">
        <v>118</v>
      </c>
      <c r="AU180" s="174" t="s">
        <v>81</v>
      </c>
      <c r="AY180" s="16" t="s">
        <v>117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81</v>
      </c>
      <c r="BK180" s="175">
        <f>ROUND(I180*H180,2)</f>
        <v>0</v>
      </c>
      <c r="BL180" s="16" t="s">
        <v>123</v>
      </c>
      <c r="BM180" s="174" t="s">
        <v>367</v>
      </c>
    </row>
    <row r="181" spans="1:65" s="2" customFormat="1" ht="11.25">
      <c r="A181" s="33"/>
      <c r="B181" s="34"/>
      <c r="C181" s="35"/>
      <c r="D181" s="176" t="s">
        <v>125</v>
      </c>
      <c r="E181" s="35"/>
      <c r="F181" s="177" t="s">
        <v>368</v>
      </c>
      <c r="G181" s="35"/>
      <c r="H181" s="35"/>
      <c r="I181" s="178"/>
      <c r="J181" s="35"/>
      <c r="K181" s="35"/>
      <c r="L181" s="38"/>
      <c r="M181" s="179"/>
      <c r="N181" s="180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125</v>
      </c>
      <c r="AU181" s="16" t="s">
        <v>81</v>
      </c>
    </row>
    <row r="182" spans="1:65" s="2" customFormat="1" ht="16.5" customHeight="1">
      <c r="A182" s="33"/>
      <c r="B182" s="34"/>
      <c r="C182" s="194" t="s">
        <v>369</v>
      </c>
      <c r="D182" s="194" t="s">
        <v>274</v>
      </c>
      <c r="E182" s="195" t="s">
        <v>370</v>
      </c>
      <c r="F182" s="196" t="s">
        <v>371</v>
      </c>
      <c r="G182" s="197" t="s">
        <v>322</v>
      </c>
      <c r="H182" s="198">
        <v>22</v>
      </c>
      <c r="I182" s="199"/>
      <c r="J182" s="200">
        <f>ROUND(I182*H182,2)</f>
        <v>0</v>
      </c>
      <c r="K182" s="196" t="s">
        <v>122</v>
      </c>
      <c r="L182" s="201"/>
      <c r="M182" s="202" t="s">
        <v>19</v>
      </c>
      <c r="N182" s="203" t="s">
        <v>47</v>
      </c>
      <c r="O182" s="63"/>
      <c r="P182" s="172">
        <f>O182*H182</f>
        <v>0</v>
      </c>
      <c r="Q182" s="172">
        <v>0.155</v>
      </c>
      <c r="R182" s="172">
        <f>Q182*H182</f>
        <v>3.41</v>
      </c>
      <c r="S182" s="172">
        <v>0</v>
      </c>
      <c r="T182" s="17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4" t="s">
        <v>156</v>
      </c>
      <c r="AT182" s="174" t="s">
        <v>274</v>
      </c>
      <c r="AU182" s="174" t="s">
        <v>81</v>
      </c>
      <c r="AY182" s="16" t="s">
        <v>117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6" t="s">
        <v>81</v>
      </c>
      <c r="BK182" s="175">
        <f>ROUND(I182*H182,2)</f>
        <v>0</v>
      </c>
      <c r="BL182" s="16" t="s">
        <v>123</v>
      </c>
      <c r="BM182" s="174" t="s">
        <v>372</v>
      </c>
    </row>
    <row r="183" spans="1:65" s="2" customFormat="1" ht="16.5" customHeight="1">
      <c r="A183" s="33"/>
      <c r="B183" s="34"/>
      <c r="C183" s="163" t="s">
        <v>373</v>
      </c>
      <c r="D183" s="163" t="s">
        <v>118</v>
      </c>
      <c r="E183" s="164" t="s">
        <v>374</v>
      </c>
      <c r="F183" s="165" t="s">
        <v>375</v>
      </c>
      <c r="G183" s="166" t="s">
        <v>322</v>
      </c>
      <c r="H183" s="167">
        <v>22</v>
      </c>
      <c r="I183" s="168"/>
      <c r="J183" s="169">
        <f>ROUND(I183*H183,2)</f>
        <v>0</v>
      </c>
      <c r="K183" s="165" t="s">
        <v>122</v>
      </c>
      <c r="L183" s="38"/>
      <c r="M183" s="170" t="s">
        <v>19</v>
      </c>
      <c r="N183" s="171" t="s">
        <v>47</v>
      </c>
      <c r="O183" s="63"/>
      <c r="P183" s="172">
        <f>O183*H183</f>
        <v>0</v>
      </c>
      <c r="Q183" s="172">
        <v>3.0758000000000001E-2</v>
      </c>
      <c r="R183" s="172">
        <f>Q183*H183</f>
        <v>0.67667600000000006</v>
      </c>
      <c r="S183" s="172">
        <v>0</v>
      </c>
      <c r="T183" s="17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4" t="s">
        <v>123</v>
      </c>
      <c r="AT183" s="174" t="s">
        <v>118</v>
      </c>
      <c r="AU183" s="174" t="s">
        <v>81</v>
      </c>
      <c r="AY183" s="16" t="s">
        <v>117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81</v>
      </c>
      <c r="BK183" s="175">
        <f>ROUND(I183*H183,2)</f>
        <v>0</v>
      </c>
      <c r="BL183" s="16" t="s">
        <v>123</v>
      </c>
      <c r="BM183" s="174" t="s">
        <v>376</v>
      </c>
    </row>
    <row r="184" spans="1:65" s="2" customFormat="1" ht="11.25">
      <c r="A184" s="33"/>
      <c r="B184" s="34"/>
      <c r="C184" s="35"/>
      <c r="D184" s="176" t="s">
        <v>125</v>
      </c>
      <c r="E184" s="35"/>
      <c r="F184" s="177" t="s">
        <v>377</v>
      </c>
      <c r="G184" s="35"/>
      <c r="H184" s="35"/>
      <c r="I184" s="178"/>
      <c r="J184" s="35"/>
      <c r="K184" s="35"/>
      <c r="L184" s="38"/>
      <c r="M184" s="179"/>
      <c r="N184" s="180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125</v>
      </c>
      <c r="AU184" s="16" t="s">
        <v>81</v>
      </c>
    </row>
    <row r="185" spans="1:65" s="2" customFormat="1" ht="16.5" customHeight="1">
      <c r="A185" s="33"/>
      <c r="B185" s="34"/>
      <c r="C185" s="194" t="s">
        <v>378</v>
      </c>
      <c r="D185" s="194" t="s">
        <v>274</v>
      </c>
      <c r="E185" s="195" t="s">
        <v>379</v>
      </c>
      <c r="F185" s="196" t="s">
        <v>380</v>
      </c>
      <c r="G185" s="197" t="s">
        <v>322</v>
      </c>
      <c r="H185" s="198">
        <v>22</v>
      </c>
      <c r="I185" s="199"/>
      <c r="J185" s="200">
        <f>ROUND(I185*H185,2)</f>
        <v>0</v>
      </c>
      <c r="K185" s="196" t="s">
        <v>122</v>
      </c>
      <c r="L185" s="201"/>
      <c r="M185" s="202" t="s">
        <v>19</v>
      </c>
      <c r="N185" s="203" t="s">
        <v>47</v>
      </c>
      <c r="O185" s="63"/>
      <c r="P185" s="172">
        <f>O185*H185</f>
        <v>0</v>
      </c>
      <c r="Q185" s="172">
        <v>7.5999999999999998E-2</v>
      </c>
      <c r="R185" s="172">
        <f>Q185*H185</f>
        <v>1.6719999999999999</v>
      </c>
      <c r="S185" s="172">
        <v>0</v>
      </c>
      <c r="T185" s="17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4" t="s">
        <v>156</v>
      </c>
      <c r="AT185" s="174" t="s">
        <v>274</v>
      </c>
      <c r="AU185" s="174" t="s">
        <v>81</v>
      </c>
      <c r="AY185" s="16" t="s">
        <v>117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81</v>
      </c>
      <c r="BK185" s="175">
        <f>ROUND(I185*H185,2)</f>
        <v>0</v>
      </c>
      <c r="BL185" s="16" t="s">
        <v>123</v>
      </c>
      <c r="BM185" s="174" t="s">
        <v>381</v>
      </c>
    </row>
    <row r="186" spans="1:65" s="2" customFormat="1" ht="16.5" customHeight="1">
      <c r="A186" s="33"/>
      <c r="B186" s="34"/>
      <c r="C186" s="163" t="s">
        <v>382</v>
      </c>
      <c r="D186" s="163" t="s">
        <v>118</v>
      </c>
      <c r="E186" s="164" t="s">
        <v>383</v>
      </c>
      <c r="F186" s="165" t="s">
        <v>384</v>
      </c>
      <c r="G186" s="166" t="s">
        <v>322</v>
      </c>
      <c r="H186" s="167">
        <v>22</v>
      </c>
      <c r="I186" s="168"/>
      <c r="J186" s="169">
        <f>ROUND(I186*H186,2)</f>
        <v>0</v>
      </c>
      <c r="K186" s="165" t="s">
        <v>122</v>
      </c>
      <c r="L186" s="38"/>
      <c r="M186" s="170" t="s">
        <v>19</v>
      </c>
      <c r="N186" s="171" t="s">
        <v>47</v>
      </c>
      <c r="O186" s="63"/>
      <c r="P186" s="172">
        <f>O186*H186</f>
        <v>0</v>
      </c>
      <c r="Q186" s="172">
        <v>3.0758000000000001E-2</v>
      </c>
      <c r="R186" s="172">
        <f>Q186*H186</f>
        <v>0.67667600000000006</v>
      </c>
      <c r="S186" s="172">
        <v>0</v>
      </c>
      <c r="T186" s="17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4" t="s">
        <v>123</v>
      </c>
      <c r="AT186" s="174" t="s">
        <v>118</v>
      </c>
      <c r="AU186" s="174" t="s">
        <v>81</v>
      </c>
      <c r="AY186" s="16" t="s">
        <v>117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6" t="s">
        <v>81</v>
      </c>
      <c r="BK186" s="175">
        <f>ROUND(I186*H186,2)</f>
        <v>0</v>
      </c>
      <c r="BL186" s="16" t="s">
        <v>123</v>
      </c>
      <c r="BM186" s="174" t="s">
        <v>385</v>
      </c>
    </row>
    <row r="187" spans="1:65" s="2" customFormat="1" ht="11.25">
      <c r="A187" s="33"/>
      <c r="B187" s="34"/>
      <c r="C187" s="35"/>
      <c r="D187" s="176" t="s">
        <v>125</v>
      </c>
      <c r="E187" s="35"/>
      <c r="F187" s="177" t="s">
        <v>386</v>
      </c>
      <c r="G187" s="35"/>
      <c r="H187" s="35"/>
      <c r="I187" s="178"/>
      <c r="J187" s="35"/>
      <c r="K187" s="35"/>
      <c r="L187" s="38"/>
      <c r="M187" s="179"/>
      <c r="N187" s="180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125</v>
      </c>
      <c r="AU187" s="16" t="s">
        <v>81</v>
      </c>
    </row>
    <row r="188" spans="1:65" s="2" customFormat="1" ht="16.5" customHeight="1">
      <c r="A188" s="33"/>
      <c r="B188" s="34"/>
      <c r="C188" s="194" t="s">
        <v>387</v>
      </c>
      <c r="D188" s="194" t="s">
        <v>274</v>
      </c>
      <c r="E188" s="195" t="s">
        <v>388</v>
      </c>
      <c r="F188" s="196" t="s">
        <v>389</v>
      </c>
      <c r="G188" s="197" t="s">
        <v>322</v>
      </c>
      <c r="H188" s="198">
        <v>22</v>
      </c>
      <c r="I188" s="199"/>
      <c r="J188" s="200">
        <f>ROUND(I188*H188,2)</f>
        <v>0</v>
      </c>
      <c r="K188" s="196" t="s">
        <v>122</v>
      </c>
      <c r="L188" s="201"/>
      <c r="M188" s="202" t="s">
        <v>19</v>
      </c>
      <c r="N188" s="203" t="s">
        <v>47</v>
      </c>
      <c r="O188" s="63"/>
      <c r="P188" s="172">
        <f>O188*H188</f>
        <v>0</v>
      </c>
      <c r="Q188" s="172">
        <v>0.17</v>
      </c>
      <c r="R188" s="172">
        <f>Q188*H188</f>
        <v>3.74</v>
      </c>
      <c r="S188" s="172">
        <v>0</v>
      </c>
      <c r="T188" s="173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4" t="s">
        <v>156</v>
      </c>
      <c r="AT188" s="174" t="s">
        <v>274</v>
      </c>
      <c r="AU188" s="174" t="s">
        <v>81</v>
      </c>
      <c r="AY188" s="16" t="s">
        <v>117</v>
      </c>
      <c r="BE188" s="175">
        <f>IF(N188="základní",J188,0)</f>
        <v>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6" t="s">
        <v>81</v>
      </c>
      <c r="BK188" s="175">
        <f>ROUND(I188*H188,2)</f>
        <v>0</v>
      </c>
      <c r="BL188" s="16" t="s">
        <v>123</v>
      </c>
      <c r="BM188" s="174" t="s">
        <v>390</v>
      </c>
    </row>
    <row r="189" spans="1:65" s="2" customFormat="1" ht="16.5" customHeight="1">
      <c r="A189" s="33"/>
      <c r="B189" s="34"/>
      <c r="C189" s="163" t="s">
        <v>391</v>
      </c>
      <c r="D189" s="163" t="s">
        <v>118</v>
      </c>
      <c r="E189" s="164" t="s">
        <v>392</v>
      </c>
      <c r="F189" s="165" t="s">
        <v>393</v>
      </c>
      <c r="G189" s="166" t="s">
        <v>322</v>
      </c>
      <c r="H189" s="167">
        <v>22</v>
      </c>
      <c r="I189" s="168"/>
      <c r="J189" s="169">
        <f>ROUND(I189*H189,2)</f>
        <v>0</v>
      </c>
      <c r="K189" s="165" t="s">
        <v>122</v>
      </c>
      <c r="L189" s="38"/>
      <c r="M189" s="170" t="s">
        <v>19</v>
      </c>
      <c r="N189" s="171" t="s">
        <v>47</v>
      </c>
      <c r="O189" s="63"/>
      <c r="P189" s="172">
        <f>O189*H189</f>
        <v>0</v>
      </c>
      <c r="Q189" s="172">
        <v>0.12525800000000001</v>
      </c>
      <c r="R189" s="172">
        <f>Q189*H189</f>
        <v>2.7556760000000002</v>
      </c>
      <c r="S189" s="172">
        <v>0</v>
      </c>
      <c r="T189" s="17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4" t="s">
        <v>123</v>
      </c>
      <c r="AT189" s="174" t="s">
        <v>118</v>
      </c>
      <c r="AU189" s="174" t="s">
        <v>81</v>
      </c>
      <c r="AY189" s="16" t="s">
        <v>117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81</v>
      </c>
      <c r="BK189" s="175">
        <f>ROUND(I189*H189,2)</f>
        <v>0</v>
      </c>
      <c r="BL189" s="16" t="s">
        <v>123</v>
      </c>
      <c r="BM189" s="174" t="s">
        <v>394</v>
      </c>
    </row>
    <row r="190" spans="1:65" s="2" customFormat="1" ht="11.25">
      <c r="A190" s="33"/>
      <c r="B190" s="34"/>
      <c r="C190" s="35"/>
      <c r="D190" s="176" t="s">
        <v>125</v>
      </c>
      <c r="E190" s="35"/>
      <c r="F190" s="177" t="s">
        <v>395</v>
      </c>
      <c r="G190" s="35"/>
      <c r="H190" s="35"/>
      <c r="I190" s="178"/>
      <c r="J190" s="35"/>
      <c r="K190" s="35"/>
      <c r="L190" s="38"/>
      <c r="M190" s="179"/>
      <c r="N190" s="180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125</v>
      </c>
      <c r="AU190" s="16" t="s">
        <v>81</v>
      </c>
    </row>
    <row r="191" spans="1:65" s="2" customFormat="1" ht="16.5" customHeight="1">
      <c r="A191" s="33"/>
      <c r="B191" s="34"/>
      <c r="C191" s="194" t="s">
        <v>396</v>
      </c>
      <c r="D191" s="194" t="s">
        <v>274</v>
      </c>
      <c r="E191" s="195" t="s">
        <v>397</v>
      </c>
      <c r="F191" s="196" t="s">
        <v>398</v>
      </c>
      <c r="G191" s="197" t="s">
        <v>322</v>
      </c>
      <c r="H191" s="198">
        <v>22</v>
      </c>
      <c r="I191" s="199"/>
      <c r="J191" s="200">
        <f>ROUND(I191*H191,2)</f>
        <v>0</v>
      </c>
      <c r="K191" s="196" t="s">
        <v>122</v>
      </c>
      <c r="L191" s="201"/>
      <c r="M191" s="202" t="s">
        <v>19</v>
      </c>
      <c r="N191" s="203" t="s">
        <v>47</v>
      </c>
      <c r="O191" s="63"/>
      <c r="P191" s="172">
        <f>O191*H191</f>
        <v>0</v>
      </c>
      <c r="Q191" s="172">
        <v>0.17499999999999999</v>
      </c>
      <c r="R191" s="172">
        <f>Q191*H191</f>
        <v>3.8499999999999996</v>
      </c>
      <c r="S191" s="172">
        <v>0</v>
      </c>
      <c r="T191" s="173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4" t="s">
        <v>156</v>
      </c>
      <c r="AT191" s="174" t="s">
        <v>274</v>
      </c>
      <c r="AU191" s="174" t="s">
        <v>81</v>
      </c>
      <c r="AY191" s="16" t="s">
        <v>117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81</v>
      </c>
      <c r="BK191" s="175">
        <f>ROUND(I191*H191,2)</f>
        <v>0</v>
      </c>
      <c r="BL191" s="16" t="s">
        <v>123</v>
      </c>
      <c r="BM191" s="174" t="s">
        <v>399</v>
      </c>
    </row>
    <row r="192" spans="1:65" s="2" customFormat="1" ht="21.75" customHeight="1">
      <c r="A192" s="33"/>
      <c r="B192" s="34"/>
      <c r="C192" s="163" t="s">
        <v>400</v>
      </c>
      <c r="D192" s="163" t="s">
        <v>118</v>
      </c>
      <c r="E192" s="164" t="s">
        <v>401</v>
      </c>
      <c r="F192" s="165" t="s">
        <v>402</v>
      </c>
      <c r="G192" s="166" t="s">
        <v>213</v>
      </c>
      <c r="H192" s="167">
        <v>18</v>
      </c>
      <c r="I192" s="168"/>
      <c r="J192" s="169">
        <f>ROUND(I192*H192,2)</f>
        <v>0</v>
      </c>
      <c r="K192" s="165" t="s">
        <v>122</v>
      </c>
      <c r="L192" s="38"/>
      <c r="M192" s="170" t="s">
        <v>19</v>
      </c>
      <c r="N192" s="171" t="s">
        <v>47</v>
      </c>
      <c r="O192" s="63"/>
      <c r="P192" s="172">
        <f>O192*H192</f>
        <v>0</v>
      </c>
      <c r="Q192" s="172">
        <v>2.3010199999999998</v>
      </c>
      <c r="R192" s="172">
        <f>Q192*H192</f>
        <v>41.41836</v>
      </c>
      <c r="S192" s="172">
        <v>0</v>
      </c>
      <c r="T192" s="173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4" t="s">
        <v>123</v>
      </c>
      <c r="AT192" s="174" t="s">
        <v>118</v>
      </c>
      <c r="AU192" s="174" t="s">
        <v>81</v>
      </c>
      <c r="AY192" s="16" t="s">
        <v>117</v>
      </c>
      <c r="BE192" s="175">
        <f>IF(N192="základní",J192,0)</f>
        <v>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6" t="s">
        <v>81</v>
      </c>
      <c r="BK192" s="175">
        <f>ROUND(I192*H192,2)</f>
        <v>0</v>
      </c>
      <c r="BL192" s="16" t="s">
        <v>123</v>
      </c>
      <c r="BM192" s="174" t="s">
        <v>403</v>
      </c>
    </row>
    <row r="193" spans="1:65" s="2" customFormat="1" ht="11.25">
      <c r="A193" s="33"/>
      <c r="B193" s="34"/>
      <c r="C193" s="35"/>
      <c r="D193" s="176" t="s">
        <v>125</v>
      </c>
      <c r="E193" s="35"/>
      <c r="F193" s="177" t="s">
        <v>404</v>
      </c>
      <c r="G193" s="35"/>
      <c r="H193" s="35"/>
      <c r="I193" s="178"/>
      <c r="J193" s="35"/>
      <c r="K193" s="35"/>
      <c r="L193" s="38"/>
      <c r="M193" s="179"/>
      <c r="N193" s="180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125</v>
      </c>
      <c r="AU193" s="16" t="s">
        <v>81</v>
      </c>
    </row>
    <row r="194" spans="1:65" s="2" customFormat="1" ht="16.5" customHeight="1">
      <c r="A194" s="33"/>
      <c r="B194" s="34"/>
      <c r="C194" s="163" t="s">
        <v>405</v>
      </c>
      <c r="D194" s="163" t="s">
        <v>118</v>
      </c>
      <c r="E194" s="164" t="s">
        <v>406</v>
      </c>
      <c r="F194" s="165" t="s">
        <v>407</v>
      </c>
      <c r="G194" s="166" t="s">
        <v>322</v>
      </c>
      <c r="H194" s="167">
        <v>17</v>
      </c>
      <c r="I194" s="168"/>
      <c r="J194" s="169">
        <f>ROUND(I194*H194,2)</f>
        <v>0</v>
      </c>
      <c r="K194" s="165" t="s">
        <v>122</v>
      </c>
      <c r="L194" s="38"/>
      <c r="M194" s="170" t="s">
        <v>19</v>
      </c>
      <c r="N194" s="171" t="s">
        <v>47</v>
      </c>
      <c r="O194" s="63"/>
      <c r="P194" s="172">
        <f>O194*H194</f>
        <v>0</v>
      </c>
      <c r="Q194" s="172">
        <v>0.42080000000000001</v>
      </c>
      <c r="R194" s="172">
        <f>Q194*H194</f>
        <v>7.1536</v>
      </c>
      <c r="S194" s="172">
        <v>0</v>
      </c>
      <c r="T194" s="17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4" t="s">
        <v>123</v>
      </c>
      <c r="AT194" s="174" t="s">
        <v>118</v>
      </c>
      <c r="AU194" s="174" t="s">
        <v>81</v>
      </c>
      <c r="AY194" s="16" t="s">
        <v>117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6" t="s">
        <v>81</v>
      </c>
      <c r="BK194" s="175">
        <f>ROUND(I194*H194,2)</f>
        <v>0</v>
      </c>
      <c r="BL194" s="16" t="s">
        <v>123</v>
      </c>
      <c r="BM194" s="174" t="s">
        <v>408</v>
      </c>
    </row>
    <row r="195" spans="1:65" s="2" customFormat="1" ht="11.25">
      <c r="A195" s="33"/>
      <c r="B195" s="34"/>
      <c r="C195" s="35"/>
      <c r="D195" s="176" t="s">
        <v>125</v>
      </c>
      <c r="E195" s="35"/>
      <c r="F195" s="177" t="s">
        <v>409</v>
      </c>
      <c r="G195" s="35"/>
      <c r="H195" s="35"/>
      <c r="I195" s="178"/>
      <c r="J195" s="35"/>
      <c r="K195" s="35"/>
      <c r="L195" s="38"/>
      <c r="M195" s="179"/>
      <c r="N195" s="180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125</v>
      </c>
      <c r="AU195" s="16" t="s">
        <v>81</v>
      </c>
    </row>
    <row r="196" spans="1:65" s="2" customFormat="1" ht="16.5" customHeight="1">
      <c r="A196" s="33"/>
      <c r="B196" s="34"/>
      <c r="C196" s="163" t="s">
        <v>410</v>
      </c>
      <c r="D196" s="163" t="s">
        <v>118</v>
      </c>
      <c r="E196" s="164" t="s">
        <v>411</v>
      </c>
      <c r="F196" s="165" t="s">
        <v>412</v>
      </c>
      <c r="G196" s="166" t="s">
        <v>322</v>
      </c>
      <c r="H196" s="167">
        <v>22</v>
      </c>
      <c r="I196" s="168"/>
      <c r="J196" s="169">
        <f>ROUND(I196*H196,2)</f>
        <v>0</v>
      </c>
      <c r="K196" s="165" t="s">
        <v>19</v>
      </c>
      <c r="L196" s="38"/>
      <c r="M196" s="170" t="s">
        <v>19</v>
      </c>
      <c r="N196" s="171" t="s">
        <v>47</v>
      </c>
      <c r="O196" s="63"/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4" t="s">
        <v>123</v>
      </c>
      <c r="AT196" s="174" t="s">
        <v>118</v>
      </c>
      <c r="AU196" s="174" t="s">
        <v>81</v>
      </c>
      <c r="AY196" s="16" t="s">
        <v>117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6" t="s">
        <v>81</v>
      </c>
      <c r="BK196" s="175">
        <f>ROUND(I196*H196,2)</f>
        <v>0</v>
      </c>
      <c r="BL196" s="16" t="s">
        <v>123</v>
      </c>
      <c r="BM196" s="174" t="s">
        <v>413</v>
      </c>
    </row>
    <row r="197" spans="1:65" s="2" customFormat="1" ht="19.5">
      <c r="A197" s="33"/>
      <c r="B197" s="34"/>
      <c r="C197" s="35"/>
      <c r="D197" s="181" t="s">
        <v>186</v>
      </c>
      <c r="E197" s="35"/>
      <c r="F197" s="182" t="s">
        <v>414</v>
      </c>
      <c r="G197" s="35"/>
      <c r="H197" s="35"/>
      <c r="I197" s="178"/>
      <c r="J197" s="35"/>
      <c r="K197" s="35"/>
      <c r="L197" s="38"/>
      <c r="M197" s="179"/>
      <c r="N197" s="180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186</v>
      </c>
      <c r="AU197" s="16" t="s">
        <v>81</v>
      </c>
    </row>
    <row r="198" spans="1:65" s="2" customFormat="1" ht="16.5" customHeight="1">
      <c r="A198" s="33"/>
      <c r="B198" s="34"/>
      <c r="C198" s="163" t="s">
        <v>415</v>
      </c>
      <c r="D198" s="163" t="s">
        <v>118</v>
      </c>
      <c r="E198" s="164" t="s">
        <v>416</v>
      </c>
      <c r="F198" s="165" t="s">
        <v>417</v>
      </c>
      <c r="G198" s="166" t="s">
        <v>322</v>
      </c>
      <c r="H198" s="167">
        <v>2</v>
      </c>
      <c r="I198" s="168"/>
      <c r="J198" s="169">
        <f>ROUND(I198*H198,2)</f>
        <v>0</v>
      </c>
      <c r="K198" s="165" t="s">
        <v>19</v>
      </c>
      <c r="L198" s="38"/>
      <c r="M198" s="170" t="s">
        <v>19</v>
      </c>
      <c r="N198" s="171" t="s">
        <v>47</v>
      </c>
      <c r="O198" s="63"/>
      <c r="P198" s="172">
        <f>O198*H198</f>
        <v>0</v>
      </c>
      <c r="Q198" s="172">
        <v>0</v>
      </c>
      <c r="R198" s="172">
        <f>Q198*H198</f>
        <v>0</v>
      </c>
      <c r="S198" s="172">
        <v>0</v>
      </c>
      <c r="T198" s="17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4" t="s">
        <v>123</v>
      </c>
      <c r="AT198" s="174" t="s">
        <v>118</v>
      </c>
      <c r="AU198" s="174" t="s">
        <v>81</v>
      </c>
      <c r="AY198" s="16" t="s">
        <v>117</v>
      </c>
      <c r="BE198" s="175">
        <f>IF(N198="základní",J198,0)</f>
        <v>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6" t="s">
        <v>81</v>
      </c>
      <c r="BK198" s="175">
        <f>ROUND(I198*H198,2)</f>
        <v>0</v>
      </c>
      <c r="BL198" s="16" t="s">
        <v>123</v>
      </c>
      <c r="BM198" s="174" t="s">
        <v>418</v>
      </c>
    </row>
    <row r="199" spans="1:65" s="11" customFormat="1" ht="25.9" customHeight="1">
      <c r="B199" s="149"/>
      <c r="C199" s="150"/>
      <c r="D199" s="151" t="s">
        <v>75</v>
      </c>
      <c r="E199" s="152" t="s">
        <v>419</v>
      </c>
      <c r="F199" s="152" t="s">
        <v>420</v>
      </c>
      <c r="G199" s="150"/>
      <c r="H199" s="150"/>
      <c r="I199" s="153"/>
      <c r="J199" s="154">
        <f>BK199</f>
        <v>0</v>
      </c>
      <c r="K199" s="150"/>
      <c r="L199" s="155"/>
      <c r="M199" s="156"/>
      <c r="N199" s="157"/>
      <c r="O199" s="157"/>
      <c r="P199" s="158">
        <f>SUM(P200:P237)</f>
        <v>0</v>
      </c>
      <c r="Q199" s="157"/>
      <c r="R199" s="158">
        <f>SUM(R200:R237)</f>
        <v>980.77079739999999</v>
      </c>
      <c r="S199" s="157"/>
      <c r="T199" s="159">
        <f>SUM(T200:T237)</f>
        <v>0</v>
      </c>
      <c r="AR199" s="160" t="s">
        <v>81</v>
      </c>
      <c r="AT199" s="161" t="s">
        <v>75</v>
      </c>
      <c r="AU199" s="161" t="s">
        <v>76</v>
      </c>
      <c r="AY199" s="160" t="s">
        <v>117</v>
      </c>
      <c r="BK199" s="162">
        <f>SUM(BK200:BK237)</f>
        <v>0</v>
      </c>
    </row>
    <row r="200" spans="1:65" s="2" customFormat="1" ht="24.2" customHeight="1">
      <c r="A200" s="33"/>
      <c r="B200" s="34"/>
      <c r="C200" s="163" t="s">
        <v>421</v>
      </c>
      <c r="D200" s="163" t="s">
        <v>118</v>
      </c>
      <c r="E200" s="164" t="s">
        <v>422</v>
      </c>
      <c r="F200" s="165" t="s">
        <v>423</v>
      </c>
      <c r="G200" s="166" t="s">
        <v>121</v>
      </c>
      <c r="H200" s="167">
        <v>1118</v>
      </c>
      <c r="I200" s="168"/>
      <c r="J200" s="169">
        <f>ROUND(I200*H200,2)</f>
        <v>0</v>
      </c>
      <c r="K200" s="165" t="s">
        <v>122</v>
      </c>
      <c r="L200" s="38"/>
      <c r="M200" s="170" t="s">
        <v>19</v>
      </c>
      <c r="N200" s="171" t="s">
        <v>47</v>
      </c>
      <c r="O200" s="63"/>
      <c r="P200" s="172">
        <f>O200*H200</f>
        <v>0</v>
      </c>
      <c r="Q200" s="172">
        <v>0.14066960000000001</v>
      </c>
      <c r="R200" s="172">
        <f>Q200*H200</f>
        <v>157.2686128</v>
      </c>
      <c r="S200" s="172">
        <v>0</v>
      </c>
      <c r="T200" s="17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4" t="s">
        <v>123</v>
      </c>
      <c r="AT200" s="174" t="s">
        <v>118</v>
      </c>
      <c r="AU200" s="174" t="s">
        <v>81</v>
      </c>
      <c r="AY200" s="16" t="s">
        <v>117</v>
      </c>
      <c r="BE200" s="175">
        <f>IF(N200="základní",J200,0)</f>
        <v>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6" t="s">
        <v>81</v>
      </c>
      <c r="BK200" s="175">
        <f>ROUND(I200*H200,2)</f>
        <v>0</v>
      </c>
      <c r="BL200" s="16" t="s">
        <v>123</v>
      </c>
      <c r="BM200" s="174" t="s">
        <v>424</v>
      </c>
    </row>
    <row r="201" spans="1:65" s="2" customFormat="1" ht="11.25">
      <c r="A201" s="33"/>
      <c r="B201" s="34"/>
      <c r="C201" s="35"/>
      <c r="D201" s="176" t="s">
        <v>125</v>
      </c>
      <c r="E201" s="35"/>
      <c r="F201" s="177" t="s">
        <v>425</v>
      </c>
      <c r="G201" s="35"/>
      <c r="H201" s="35"/>
      <c r="I201" s="178"/>
      <c r="J201" s="35"/>
      <c r="K201" s="35"/>
      <c r="L201" s="38"/>
      <c r="M201" s="179"/>
      <c r="N201" s="180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125</v>
      </c>
      <c r="AU201" s="16" t="s">
        <v>81</v>
      </c>
    </row>
    <row r="202" spans="1:65" s="2" customFormat="1" ht="19.5">
      <c r="A202" s="33"/>
      <c r="B202" s="34"/>
      <c r="C202" s="35"/>
      <c r="D202" s="181" t="s">
        <v>186</v>
      </c>
      <c r="E202" s="35"/>
      <c r="F202" s="182" t="s">
        <v>426</v>
      </c>
      <c r="G202" s="35"/>
      <c r="H202" s="35"/>
      <c r="I202" s="178"/>
      <c r="J202" s="35"/>
      <c r="K202" s="35"/>
      <c r="L202" s="38"/>
      <c r="M202" s="179"/>
      <c r="N202" s="180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186</v>
      </c>
      <c r="AU202" s="16" t="s">
        <v>81</v>
      </c>
    </row>
    <row r="203" spans="1:65" s="12" customFormat="1" ht="11.25">
      <c r="B203" s="183"/>
      <c r="C203" s="184"/>
      <c r="D203" s="181" t="s">
        <v>188</v>
      </c>
      <c r="E203" s="185" t="s">
        <v>19</v>
      </c>
      <c r="F203" s="186" t="s">
        <v>427</v>
      </c>
      <c r="G203" s="184"/>
      <c r="H203" s="187">
        <v>1118</v>
      </c>
      <c r="I203" s="188"/>
      <c r="J203" s="184"/>
      <c r="K203" s="184"/>
      <c r="L203" s="189"/>
      <c r="M203" s="190"/>
      <c r="N203" s="191"/>
      <c r="O203" s="191"/>
      <c r="P203" s="191"/>
      <c r="Q203" s="191"/>
      <c r="R203" s="191"/>
      <c r="S203" s="191"/>
      <c r="T203" s="192"/>
      <c r="AT203" s="193" t="s">
        <v>188</v>
      </c>
      <c r="AU203" s="193" t="s">
        <v>81</v>
      </c>
      <c r="AV203" s="12" t="s">
        <v>86</v>
      </c>
      <c r="AW203" s="12" t="s">
        <v>35</v>
      </c>
      <c r="AX203" s="12" t="s">
        <v>81</v>
      </c>
      <c r="AY203" s="193" t="s">
        <v>117</v>
      </c>
    </row>
    <row r="204" spans="1:65" s="2" customFormat="1" ht="16.5" customHeight="1">
      <c r="A204" s="33"/>
      <c r="B204" s="34"/>
      <c r="C204" s="194" t="s">
        <v>428</v>
      </c>
      <c r="D204" s="194" t="s">
        <v>274</v>
      </c>
      <c r="E204" s="195" t="s">
        <v>429</v>
      </c>
      <c r="F204" s="196" t="s">
        <v>430</v>
      </c>
      <c r="G204" s="197" t="s">
        <v>121</v>
      </c>
      <c r="H204" s="198">
        <v>56</v>
      </c>
      <c r="I204" s="199"/>
      <c r="J204" s="200">
        <f>ROUND(I204*H204,2)</f>
        <v>0</v>
      </c>
      <c r="K204" s="196" t="s">
        <v>122</v>
      </c>
      <c r="L204" s="201"/>
      <c r="M204" s="202" t="s">
        <v>19</v>
      </c>
      <c r="N204" s="203" t="s">
        <v>47</v>
      </c>
      <c r="O204" s="63"/>
      <c r="P204" s="172">
        <f>O204*H204</f>
        <v>0</v>
      </c>
      <c r="Q204" s="172">
        <v>8.2000000000000003E-2</v>
      </c>
      <c r="R204" s="172">
        <f>Q204*H204</f>
        <v>4.5920000000000005</v>
      </c>
      <c r="S204" s="172">
        <v>0</v>
      </c>
      <c r="T204" s="17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4" t="s">
        <v>156</v>
      </c>
      <c r="AT204" s="174" t="s">
        <v>274</v>
      </c>
      <c r="AU204" s="174" t="s">
        <v>81</v>
      </c>
      <c r="AY204" s="16" t="s">
        <v>117</v>
      </c>
      <c r="BE204" s="175">
        <f>IF(N204="základní",J204,0)</f>
        <v>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6" t="s">
        <v>81</v>
      </c>
      <c r="BK204" s="175">
        <f>ROUND(I204*H204,2)</f>
        <v>0</v>
      </c>
      <c r="BL204" s="16" t="s">
        <v>123</v>
      </c>
      <c r="BM204" s="174" t="s">
        <v>431</v>
      </c>
    </row>
    <row r="205" spans="1:65" s="2" customFormat="1" ht="24.2" customHeight="1">
      <c r="A205" s="33"/>
      <c r="B205" s="34"/>
      <c r="C205" s="163" t="s">
        <v>432</v>
      </c>
      <c r="D205" s="163" t="s">
        <v>118</v>
      </c>
      <c r="E205" s="164" t="s">
        <v>433</v>
      </c>
      <c r="F205" s="165" t="s">
        <v>434</v>
      </c>
      <c r="G205" s="166" t="s">
        <v>121</v>
      </c>
      <c r="H205" s="167">
        <v>773</v>
      </c>
      <c r="I205" s="168"/>
      <c r="J205" s="169">
        <f>ROUND(I205*H205,2)</f>
        <v>0</v>
      </c>
      <c r="K205" s="165" t="s">
        <v>122</v>
      </c>
      <c r="L205" s="38"/>
      <c r="M205" s="170" t="s">
        <v>19</v>
      </c>
      <c r="N205" s="171" t="s">
        <v>47</v>
      </c>
      <c r="O205" s="63"/>
      <c r="P205" s="172">
        <f>O205*H205</f>
        <v>0</v>
      </c>
      <c r="Q205" s="172">
        <v>0.16849059999999999</v>
      </c>
      <c r="R205" s="172">
        <f>Q205*H205</f>
        <v>130.24323379999998</v>
      </c>
      <c r="S205" s="172">
        <v>0</v>
      </c>
      <c r="T205" s="17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4" t="s">
        <v>123</v>
      </c>
      <c r="AT205" s="174" t="s">
        <v>118</v>
      </c>
      <c r="AU205" s="174" t="s">
        <v>81</v>
      </c>
      <c r="AY205" s="16" t="s">
        <v>117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6" t="s">
        <v>81</v>
      </c>
      <c r="BK205" s="175">
        <f>ROUND(I205*H205,2)</f>
        <v>0</v>
      </c>
      <c r="BL205" s="16" t="s">
        <v>123</v>
      </c>
      <c r="BM205" s="174" t="s">
        <v>435</v>
      </c>
    </row>
    <row r="206" spans="1:65" s="2" customFormat="1" ht="11.25">
      <c r="A206" s="33"/>
      <c r="B206" s="34"/>
      <c r="C206" s="35"/>
      <c r="D206" s="176" t="s">
        <v>125</v>
      </c>
      <c r="E206" s="35"/>
      <c r="F206" s="177" t="s">
        <v>436</v>
      </c>
      <c r="G206" s="35"/>
      <c r="H206" s="35"/>
      <c r="I206" s="178"/>
      <c r="J206" s="35"/>
      <c r="K206" s="35"/>
      <c r="L206" s="38"/>
      <c r="M206" s="179"/>
      <c r="N206" s="180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125</v>
      </c>
      <c r="AU206" s="16" t="s">
        <v>81</v>
      </c>
    </row>
    <row r="207" spans="1:65" s="2" customFormat="1" ht="19.5">
      <c r="A207" s="33"/>
      <c r="B207" s="34"/>
      <c r="C207" s="35"/>
      <c r="D207" s="181" t="s">
        <v>186</v>
      </c>
      <c r="E207" s="35"/>
      <c r="F207" s="182" t="s">
        <v>437</v>
      </c>
      <c r="G207" s="35"/>
      <c r="H207" s="35"/>
      <c r="I207" s="178"/>
      <c r="J207" s="35"/>
      <c r="K207" s="35"/>
      <c r="L207" s="38"/>
      <c r="M207" s="179"/>
      <c r="N207" s="180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186</v>
      </c>
      <c r="AU207" s="16" t="s">
        <v>81</v>
      </c>
    </row>
    <row r="208" spans="1:65" s="2" customFormat="1" ht="16.5" customHeight="1">
      <c r="A208" s="33"/>
      <c r="B208" s="34"/>
      <c r="C208" s="194" t="s">
        <v>438</v>
      </c>
      <c r="D208" s="194" t="s">
        <v>274</v>
      </c>
      <c r="E208" s="195" t="s">
        <v>439</v>
      </c>
      <c r="F208" s="196" t="s">
        <v>440</v>
      </c>
      <c r="G208" s="197" t="s">
        <v>121</v>
      </c>
      <c r="H208" s="198">
        <v>39</v>
      </c>
      <c r="I208" s="199"/>
      <c r="J208" s="200">
        <f>ROUND(I208*H208,2)</f>
        <v>0</v>
      </c>
      <c r="K208" s="196" t="s">
        <v>122</v>
      </c>
      <c r="L208" s="201"/>
      <c r="M208" s="202" t="s">
        <v>19</v>
      </c>
      <c r="N208" s="203" t="s">
        <v>47</v>
      </c>
      <c r="O208" s="63"/>
      <c r="P208" s="172">
        <f>O208*H208</f>
        <v>0</v>
      </c>
      <c r="Q208" s="172">
        <v>0.125</v>
      </c>
      <c r="R208" s="172">
        <f>Q208*H208</f>
        <v>4.875</v>
      </c>
      <c r="S208" s="172">
        <v>0</v>
      </c>
      <c r="T208" s="173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4" t="s">
        <v>156</v>
      </c>
      <c r="AT208" s="174" t="s">
        <v>274</v>
      </c>
      <c r="AU208" s="174" t="s">
        <v>81</v>
      </c>
      <c r="AY208" s="16" t="s">
        <v>117</v>
      </c>
      <c r="BE208" s="175">
        <f>IF(N208="základní",J208,0)</f>
        <v>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6" t="s">
        <v>81</v>
      </c>
      <c r="BK208" s="175">
        <f>ROUND(I208*H208,2)</f>
        <v>0</v>
      </c>
      <c r="BL208" s="16" t="s">
        <v>123</v>
      </c>
      <c r="BM208" s="174" t="s">
        <v>441</v>
      </c>
    </row>
    <row r="209" spans="1:65" s="2" customFormat="1" ht="16.5" customHeight="1">
      <c r="A209" s="33"/>
      <c r="B209" s="34"/>
      <c r="C209" s="194" t="s">
        <v>442</v>
      </c>
      <c r="D209" s="194" t="s">
        <v>274</v>
      </c>
      <c r="E209" s="195" t="s">
        <v>443</v>
      </c>
      <c r="F209" s="196" t="s">
        <v>444</v>
      </c>
      <c r="G209" s="197" t="s">
        <v>121</v>
      </c>
      <c r="H209" s="198">
        <v>29</v>
      </c>
      <c r="I209" s="199"/>
      <c r="J209" s="200">
        <f>ROUND(I209*H209,2)</f>
        <v>0</v>
      </c>
      <c r="K209" s="196" t="s">
        <v>122</v>
      </c>
      <c r="L209" s="201"/>
      <c r="M209" s="202" t="s">
        <v>19</v>
      </c>
      <c r="N209" s="203" t="s">
        <v>47</v>
      </c>
      <c r="O209" s="63"/>
      <c r="P209" s="172">
        <f>O209*H209</f>
        <v>0</v>
      </c>
      <c r="Q209" s="172">
        <v>0.125</v>
      </c>
      <c r="R209" s="172">
        <f>Q209*H209</f>
        <v>3.625</v>
      </c>
      <c r="S209" s="172">
        <v>0</v>
      </c>
      <c r="T209" s="17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4" t="s">
        <v>156</v>
      </c>
      <c r="AT209" s="174" t="s">
        <v>274</v>
      </c>
      <c r="AU209" s="174" t="s">
        <v>81</v>
      </c>
      <c r="AY209" s="16" t="s">
        <v>117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6" t="s">
        <v>81</v>
      </c>
      <c r="BK209" s="175">
        <f>ROUND(I209*H209,2)</f>
        <v>0</v>
      </c>
      <c r="BL209" s="16" t="s">
        <v>123</v>
      </c>
      <c r="BM209" s="174" t="s">
        <v>445</v>
      </c>
    </row>
    <row r="210" spans="1:65" s="2" customFormat="1" ht="37.9" customHeight="1">
      <c r="A210" s="33"/>
      <c r="B210" s="34"/>
      <c r="C210" s="163" t="s">
        <v>446</v>
      </c>
      <c r="D210" s="163" t="s">
        <v>118</v>
      </c>
      <c r="E210" s="164" t="s">
        <v>447</v>
      </c>
      <c r="F210" s="165" t="s">
        <v>448</v>
      </c>
      <c r="G210" s="166" t="s">
        <v>121</v>
      </c>
      <c r="H210" s="167">
        <v>1796.45</v>
      </c>
      <c r="I210" s="168"/>
      <c r="J210" s="169">
        <f>ROUND(I210*H210,2)</f>
        <v>0</v>
      </c>
      <c r="K210" s="165" t="s">
        <v>122</v>
      </c>
      <c r="L210" s="38"/>
      <c r="M210" s="170" t="s">
        <v>19</v>
      </c>
      <c r="N210" s="171" t="s">
        <v>47</v>
      </c>
      <c r="O210" s="63"/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4" t="s">
        <v>123</v>
      </c>
      <c r="AT210" s="174" t="s">
        <v>118</v>
      </c>
      <c r="AU210" s="174" t="s">
        <v>81</v>
      </c>
      <c r="AY210" s="16" t="s">
        <v>117</v>
      </c>
      <c r="BE210" s="175">
        <f>IF(N210="základní",J210,0)</f>
        <v>0</v>
      </c>
      <c r="BF210" s="175">
        <f>IF(N210="snížená",J210,0)</f>
        <v>0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6" t="s">
        <v>81</v>
      </c>
      <c r="BK210" s="175">
        <f>ROUND(I210*H210,2)</f>
        <v>0</v>
      </c>
      <c r="BL210" s="16" t="s">
        <v>123</v>
      </c>
      <c r="BM210" s="174" t="s">
        <v>449</v>
      </c>
    </row>
    <row r="211" spans="1:65" s="2" customFormat="1" ht="11.25">
      <c r="A211" s="33"/>
      <c r="B211" s="34"/>
      <c r="C211" s="35"/>
      <c r="D211" s="176" t="s">
        <v>125</v>
      </c>
      <c r="E211" s="35"/>
      <c r="F211" s="177" t="s">
        <v>450</v>
      </c>
      <c r="G211" s="35"/>
      <c r="H211" s="35"/>
      <c r="I211" s="178"/>
      <c r="J211" s="35"/>
      <c r="K211" s="35"/>
      <c r="L211" s="38"/>
      <c r="M211" s="179"/>
      <c r="N211" s="180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125</v>
      </c>
      <c r="AU211" s="16" t="s">
        <v>81</v>
      </c>
    </row>
    <row r="212" spans="1:65" s="2" customFormat="1" ht="24.2" customHeight="1">
      <c r="A212" s="33"/>
      <c r="B212" s="34"/>
      <c r="C212" s="163" t="s">
        <v>451</v>
      </c>
      <c r="D212" s="163" t="s">
        <v>118</v>
      </c>
      <c r="E212" s="164" t="s">
        <v>452</v>
      </c>
      <c r="F212" s="165" t="s">
        <v>453</v>
      </c>
      <c r="G212" s="166" t="s">
        <v>121</v>
      </c>
      <c r="H212" s="167">
        <v>1638</v>
      </c>
      <c r="I212" s="168"/>
      <c r="J212" s="169">
        <f>ROUND(I212*H212,2)</f>
        <v>0</v>
      </c>
      <c r="K212" s="165" t="s">
        <v>122</v>
      </c>
      <c r="L212" s="38"/>
      <c r="M212" s="170" t="s">
        <v>19</v>
      </c>
      <c r="N212" s="171" t="s">
        <v>47</v>
      </c>
      <c r="O212" s="63"/>
      <c r="P212" s="172">
        <f>O212*H212</f>
        <v>0</v>
      </c>
      <c r="Q212" s="172">
        <v>0.12949959999999999</v>
      </c>
      <c r="R212" s="172">
        <f>Q212*H212</f>
        <v>212.1203448</v>
      </c>
      <c r="S212" s="172">
        <v>0</v>
      </c>
      <c r="T212" s="17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4" t="s">
        <v>123</v>
      </c>
      <c r="AT212" s="174" t="s">
        <v>118</v>
      </c>
      <c r="AU212" s="174" t="s">
        <v>81</v>
      </c>
      <c r="AY212" s="16" t="s">
        <v>117</v>
      </c>
      <c r="BE212" s="175">
        <f>IF(N212="základní",J212,0)</f>
        <v>0</v>
      </c>
      <c r="BF212" s="175">
        <f>IF(N212="snížená",J212,0)</f>
        <v>0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16" t="s">
        <v>81</v>
      </c>
      <c r="BK212" s="175">
        <f>ROUND(I212*H212,2)</f>
        <v>0</v>
      </c>
      <c r="BL212" s="16" t="s">
        <v>123</v>
      </c>
      <c r="BM212" s="174" t="s">
        <v>454</v>
      </c>
    </row>
    <row r="213" spans="1:65" s="2" customFormat="1" ht="11.25">
      <c r="A213" s="33"/>
      <c r="B213" s="34"/>
      <c r="C213" s="35"/>
      <c r="D213" s="176" t="s">
        <v>125</v>
      </c>
      <c r="E213" s="35"/>
      <c r="F213" s="177" t="s">
        <v>455</v>
      </c>
      <c r="G213" s="35"/>
      <c r="H213" s="35"/>
      <c r="I213" s="178"/>
      <c r="J213" s="35"/>
      <c r="K213" s="35"/>
      <c r="L213" s="38"/>
      <c r="M213" s="179"/>
      <c r="N213" s="180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125</v>
      </c>
      <c r="AU213" s="16" t="s">
        <v>81</v>
      </c>
    </row>
    <row r="214" spans="1:65" s="12" customFormat="1" ht="11.25">
      <c r="B214" s="183"/>
      <c r="C214" s="184"/>
      <c r="D214" s="181" t="s">
        <v>188</v>
      </c>
      <c r="E214" s="185" t="s">
        <v>19</v>
      </c>
      <c r="F214" s="186" t="s">
        <v>456</v>
      </c>
      <c r="G214" s="184"/>
      <c r="H214" s="187">
        <v>1638</v>
      </c>
      <c r="I214" s="188"/>
      <c r="J214" s="184"/>
      <c r="K214" s="184"/>
      <c r="L214" s="189"/>
      <c r="M214" s="190"/>
      <c r="N214" s="191"/>
      <c r="O214" s="191"/>
      <c r="P214" s="191"/>
      <c r="Q214" s="191"/>
      <c r="R214" s="191"/>
      <c r="S214" s="191"/>
      <c r="T214" s="192"/>
      <c r="AT214" s="193" t="s">
        <v>188</v>
      </c>
      <c r="AU214" s="193" t="s">
        <v>81</v>
      </c>
      <c r="AV214" s="12" t="s">
        <v>86</v>
      </c>
      <c r="AW214" s="12" t="s">
        <v>35</v>
      </c>
      <c r="AX214" s="12" t="s">
        <v>81</v>
      </c>
      <c r="AY214" s="193" t="s">
        <v>117</v>
      </c>
    </row>
    <row r="215" spans="1:65" s="2" customFormat="1" ht="16.5" customHeight="1">
      <c r="A215" s="33"/>
      <c r="B215" s="34"/>
      <c r="C215" s="194" t="s">
        <v>457</v>
      </c>
      <c r="D215" s="194" t="s">
        <v>274</v>
      </c>
      <c r="E215" s="195" t="s">
        <v>458</v>
      </c>
      <c r="F215" s="196" t="s">
        <v>459</v>
      </c>
      <c r="G215" s="197" t="s">
        <v>121</v>
      </c>
      <c r="H215" s="198">
        <v>1654</v>
      </c>
      <c r="I215" s="199"/>
      <c r="J215" s="200">
        <f>ROUND(I215*H215,2)</f>
        <v>0</v>
      </c>
      <c r="K215" s="196" t="s">
        <v>122</v>
      </c>
      <c r="L215" s="201"/>
      <c r="M215" s="202" t="s">
        <v>19</v>
      </c>
      <c r="N215" s="203" t="s">
        <v>47</v>
      </c>
      <c r="O215" s="63"/>
      <c r="P215" s="172">
        <f>O215*H215</f>
        <v>0</v>
      </c>
      <c r="Q215" s="172">
        <v>4.4999999999999998E-2</v>
      </c>
      <c r="R215" s="172">
        <f>Q215*H215</f>
        <v>74.429999999999993</v>
      </c>
      <c r="S215" s="172">
        <v>0</v>
      </c>
      <c r="T215" s="17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4" t="s">
        <v>156</v>
      </c>
      <c r="AT215" s="174" t="s">
        <v>274</v>
      </c>
      <c r="AU215" s="174" t="s">
        <v>81</v>
      </c>
      <c r="AY215" s="16" t="s">
        <v>117</v>
      </c>
      <c r="BE215" s="175">
        <f>IF(N215="základní",J215,0)</f>
        <v>0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6" t="s">
        <v>81</v>
      </c>
      <c r="BK215" s="175">
        <f>ROUND(I215*H215,2)</f>
        <v>0</v>
      </c>
      <c r="BL215" s="16" t="s">
        <v>123</v>
      </c>
      <c r="BM215" s="174" t="s">
        <v>460</v>
      </c>
    </row>
    <row r="216" spans="1:65" s="2" customFormat="1" ht="37.9" customHeight="1">
      <c r="A216" s="33"/>
      <c r="B216" s="34"/>
      <c r="C216" s="163" t="s">
        <v>461</v>
      </c>
      <c r="D216" s="163" t="s">
        <v>118</v>
      </c>
      <c r="E216" s="164" t="s">
        <v>462</v>
      </c>
      <c r="F216" s="165" t="s">
        <v>463</v>
      </c>
      <c r="G216" s="166" t="s">
        <v>121</v>
      </c>
      <c r="H216" s="167">
        <v>3720</v>
      </c>
      <c r="I216" s="168"/>
      <c r="J216" s="169">
        <f>ROUND(I216*H216,2)</f>
        <v>0</v>
      </c>
      <c r="K216" s="165" t="s">
        <v>122</v>
      </c>
      <c r="L216" s="38"/>
      <c r="M216" s="170" t="s">
        <v>19</v>
      </c>
      <c r="N216" s="171" t="s">
        <v>47</v>
      </c>
      <c r="O216" s="63"/>
      <c r="P216" s="172">
        <f>O216*H216</f>
        <v>0</v>
      </c>
      <c r="Q216" s="172">
        <v>8.9775999999999995E-2</v>
      </c>
      <c r="R216" s="172">
        <f>Q216*H216</f>
        <v>333.96671999999995</v>
      </c>
      <c r="S216" s="172">
        <v>0</v>
      </c>
      <c r="T216" s="173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4" t="s">
        <v>123</v>
      </c>
      <c r="AT216" s="174" t="s">
        <v>118</v>
      </c>
      <c r="AU216" s="174" t="s">
        <v>81</v>
      </c>
      <c r="AY216" s="16" t="s">
        <v>117</v>
      </c>
      <c r="BE216" s="175">
        <f>IF(N216="základní",J216,0)</f>
        <v>0</v>
      </c>
      <c r="BF216" s="175">
        <f>IF(N216="snížená",J216,0)</f>
        <v>0</v>
      </c>
      <c r="BG216" s="175">
        <f>IF(N216="zákl. přenesená",J216,0)</f>
        <v>0</v>
      </c>
      <c r="BH216" s="175">
        <f>IF(N216="sníž. přenesená",J216,0)</f>
        <v>0</v>
      </c>
      <c r="BI216" s="175">
        <f>IF(N216="nulová",J216,0)</f>
        <v>0</v>
      </c>
      <c r="BJ216" s="16" t="s">
        <v>81</v>
      </c>
      <c r="BK216" s="175">
        <f>ROUND(I216*H216,2)</f>
        <v>0</v>
      </c>
      <c r="BL216" s="16" t="s">
        <v>123</v>
      </c>
      <c r="BM216" s="174" t="s">
        <v>464</v>
      </c>
    </row>
    <row r="217" spans="1:65" s="2" customFormat="1" ht="11.25">
      <c r="A217" s="33"/>
      <c r="B217" s="34"/>
      <c r="C217" s="35"/>
      <c r="D217" s="176" t="s">
        <v>125</v>
      </c>
      <c r="E217" s="35"/>
      <c r="F217" s="177" t="s">
        <v>465</v>
      </c>
      <c r="G217" s="35"/>
      <c r="H217" s="35"/>
      <c r="I217" s="178"/>
      <c r="J217" s="35"/>
      <c r="K217" s="35"/>
      <c r="L217" s="38"/>
      <c r="M217" s="179"/>
      <c r="N217" s="180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125</v>
      </c>
      <c r="AU217" s="16" t="s">
        <v>81</v>
      </c>
    </row>
    <row r="218" spans="1:65" s="2" customFormat="1" ht="16.5" customHeight="1">
      <c r="A218" s="33"/>
      <c r="B218" s="34"/>
      <c r="C218" s="194" t="s">
        <v>466</v>
      </c>
      <c r="D218" s="194" t="s">
        <v>274</v>
      </c>
      <c r="E218" s="195" t="s">
        <v>467</v>
      </c>
      <c r="F218" s="196" t="s">
        <v>468</v>
      </c>
      <c r="G218" s="197" t="s">
        <v>129</v>
      </c>
      <c r="H218" s="198">
        <v>45.1</v>
      </c>
      <c r="I218" s="199"/>
      <c r="J218" s="200">
        <f>ROUND(I218*H218,2)</f>
        <v>0</v>
      </c>
      <c r="K218" s="196" t="s">
        <v>122</v>
      </c>
      <c r="L218" s="201"/>
      <c r="M218" s="202" t="s">
        <v>19</v>
      </c>
      <c r="N218" s="203" t="s">
        <v>47</v>
      </c>
      <c r="O218" s="63"/>
      <c r="P218" s="172">
        <f>O218*H218</f>
        <v>0</v>
      </c>
      <c r="Q218" s="172">
        <v>0.222</v>
      </c>
      <c r="R218" s="172">
        <f>Q218*H218</f>
        <v>10.0122</v>
      </c>
      <c r="S218" s="172">
        <v>0</v>
      </c>
      <c r="T218" s="17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4" t="s">
        <v>156</v>
      </c>
      <c r="AT218" s="174" t="s">
        <v>274</v>
      </c>
      <c r="AU218" s="174" t="s">
        <v>81</v>
      </c>
      <c r="AY218" s="16" t="s">
        <v>117</v>
      </c>
      <c r="BE218" s="175">
        <f>IF(N218="základní",J218,0)</f>
        <v>0</v>
      </c>
      <c r="BF218" s="175">
        <f>IF(N218="snížená",J218,0)</f>
        <v>0</v>
      </c>
      <c r="BG218" s="175">
        <f>IF(N218="zákl. přenesená",J218,0)</f>
        <v>0</v>
      </c>
      <c r="BH218" s="175">
        <f>IF(N218="sníž. přenesená",J218,0)</f>
        <v>0</v>
      </c>
      <c r="BI218" s="175">
        <f>IF(N218="nulová",J218,0)</f>
        <v>0</v>
      </c>
      <c r="BJ218" s="16" t="s">
        <v>81</v>
      </c>
      <c r="BK218" s="175">
        <f>ROUND(I218*H218,2)</f>
        <v>0</v>
      </c>
      <c r="BL218" s="16" t="s">
        <v>123</v>
      </c>
      <c r="BM218" s="174" t="s">
        <v>469</v>
      </c>
    </row>
    <row r="219" spans="1:65" s="2" customFormat="1" ht="37.9" customHeight="1">
      <c r="A219" s="33"/>
      <c r="B219" s="34"/>
      <c r="C219" s="163" t="s">
        <v>470</v>
      </c>
      <c r="D219" s="163" t="s">
        <v>118</v>
      </c>
      <c r="E219" s="164" t="s">
        <v>471</v>
      </c>
      <c r="F219" s="165" t="s">
        <v>472</v>
      </c>
      <c r="G219" s="166" t="s">
        <v>129</v>
      </c>
      <c r="H219" s="167">
        <v>372</v>
      </c>
      <c r="I219" s="168"/>
      <c r="J219" s="169">
        <f>ROUND(I219*H219,2)</f>
        <v>0</v>
      </c>
      <c r="K219" s="165" t="s">
        <v>122</v>
      </c>
      <c r="L219" s="38"/>
      <c r="M219" s="170" t="s">
        <v>19</v>
      </c>
      <c r="N219" s="171" t="s">
        <v>47</v>
      </c>
      <c r="O219" s="63"/>
      <c r="P219" s="172">
        <f>O219*H219</f>
        <v>0</v>
      </c>
      <c r="Q219" s="172">
        <v>0</v>
      </c>
      <c r="R219" s="172">
        <f>Q219*H219</f>
        <v>0</v>
      </c>
      <c r="S219" s="172">
        <v>0</v>
      </c>
      <c r="T219" s="173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4" t="s">
        <v>123</v>
      </c>
      <c r="AT219" s="174" t="s">
        <v>118</v>
      </c>
      <c r="AU219" s="174" t="s">
        <v>81</v>
      </c>
      <c r="AY219" s="16" t="s">
        <v>117</v>
      </c>
      <c r="BE219" s="175">
        <f>IF(N219="základní",J219,0)</f>
        <v>0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6" t="s">
        <v>81</v>
      </c>
      <c r="BK219" s="175">
        <f>ROUND(I219*H219,2)</f>
        <v>0</v>
      </c>
      <c r="BL219" s="16" t="s">
        <v>123</v>
      </c>
      <c r="BM219" s="174" t="s">
        <v>473</v>
      </c>
    </row>
    <row r="220" spans="1:65" s="2" customFormat="1" ht="11.25">
      <c r="A220" s="33"/>
      <c r="B220" s="34"/>
      <c r="C220" s="35"/>
      <c r="D220" s="176" t="s">
        <v>125</v>
      </c>
      <c r="E220" s="35"/>
      <c r="F220" s="177" t="s">
        <v>474</v>
      </c>
      <c r="G220" s="35"/>
      <c r="H220" s="35"/>
      <c r="I220" s="178"/>
      <c r="J220" s="35"/>
      <c r="K220" s="35"/>
      <c r="L220" s="38"/>
      <c r="M220" s="179"/>
      <c r="N220" s="180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125</v>
      </c>
      <c r="AU220" s="16" t="s">
        <v>81</v>
      </c>
    </row>
    <row r="221" spans="1:65" s="2" customFormat="1" ht="16.5" customHeight="1">
      <c r="A221" s="33"/>
      <c r="B221" s="34"/>
      <c r="C221" s="163" t="s">
        <v>475</v>
      </c>
      <c r="D221" s="163" t="s">
        <v>118</v>
      </c>
      <c r="E221" s="164" t="s">
        <v>476</v>
      </c>
      <c r="F221" s="165" t="s">
        <v>477</v>
      </c>
      <c r="G221" s="166" t="s">
        <v>121</v>
      </c>
      <c r="H221" s="167">
        <v>1891</v>
      </c>
      <c r="I221" s="168"/>
      <c r="J221" s="169">
        <f>ROUND(I221*H221,2)</f>
        <v>0</v>
      </c>
      <c r="K221" s="165" t="s">
        <v>122</v>
      </c>
      <c r="L221" s="38"/>
      <c r="M221" s="170" t="s">
        <v>19</v>
      </c>
      <c r="N221" s="171" t="s">
        <v>47</v>
      </c>
      <c r="O221" s="63"/>
      <c r="P221" s="172">
        <f>O221*H221</f>
        <v>0</v>
      </c>
      <c r="Q221" s="172">
        <v>4.0000000000000002E-4</v>
      </c>
      <c r="R221" s="172">
        <f>Q221*H221</f>
        <v>0.75640000000000007</v>
      </c>
      <c r="S221" s="172">
        <v>0</v>
      </c>
      <c r="T221" s="17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4" t="s">
        <v>123</v>
      </c>
      <c r="AT221" s="174" t="s">
        <v>118</v>
      </c>
      <c r="AU221" s="174" t="s">
        <v>81</v>
      </c>
      <c r="AY221" s="16" t="s">
        <v>117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6" t="s">
        <v>81</v>
      </c>
      <c r="BK221" s="175">
        <f>ROUND(I221*H221,2)</f>
        <v>0</v>
      </c>
      <c r="BL221" s="16" t="s">
        <v>123</v>
      </c>
      <c r="BM221" s="174" t="s">
        <v>478</v>
      </c>
    </row>
    <row r="222" spans="1:65" s="2" customFormat="1" ht="11.25">
      <c r="A222" s="33"/>
      <c r="B222" s="34"/>
      <c r="C222" s="35"/>
      <c r="D222" s="176" t="s">
        <v>125</v>
      </c>
      <c r="E222" s="35"/>
      <c r="F222" s="177" t="s">
        <v>479</v>
      </c>
      <c r="G222" s="35"/>
      <c r="H222" s="35"/>
      <c r="I222" s="178"/>
      <c r="J222" s="35"/>
      <c r="K222" s="35"/>
      <c r="L222" s="38"/>
      <c r="M222" s="179"/>
      <c r="N222" s="180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125</v>
      </c>
      <c r="AU222" s="16" t="s">
        <v>81</v>
      </c>
    </row>
    <row r="223" spans="1:65" s="2" customFormat="1" ht="16.5" customHeight="1">
      <c r="A223" s="33"/>
      <c r="B223" s="34"/>
      <c r="C223" s="163" t="s">
        <v>480</v>
      </c>
      <c r="D223" s="163" t="s">
        <v>118</v>
      </c>
      <c r="E223" s="164" t="s">
        <v>481</v>
      </c>
      <c r="F223" s="165" t="s">
        <v>482</v>
      </c>
      <c r="G223" s="166" t="s">
        <v>121</v>
      </c>
      <c r="H223" s="167">
        <v>104</v>
      </c>
      <c r="I223" s="168"/>
      <c r="J223" s="169">
        <f>ROUND(I223*H223,2)</f>
        <v>0</v>
      </c>
      <c r="K223" s="165" t="s">
        <v>122</v>
      </c>
      <c r="L223" s="38"/>
      <c r="M223" s="170" t="s">
        <v>19</v>
      </c>
      <c r="N223" s="171" t="s">
        <v>47</v>
      </c>
      <c r="O223" s="63"/>
      <c r="P223" s="172">
        <f>O223*H223</f>
        <v>0</v>
      </c>
      <c r="Q223" s="172">
        <v>2.0000000000000001E-4</v>
      </c>
      <c r="R223" s="172">
        <f>Q223*H223</f>
        <v>2.0800000000000003E-2</v>
      </c>
      <c r="S223" s="172">
        <v>0</v>
      </c>
      <c r="T223" s="17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4" t="s">
        <v>123</v>
      </c>
      <c r="AT223" s="174" t="s">
        <v>118</v>
      </c>
      <c r="AU223" s="174" t="s">
        <v>81</v>
      </c>
      <c r="AY223" s="16" t="s">
        <v>117</v>
      </c>
      <c r="BE223" s="175">
        <f>IF(N223="základní",J223,0)</f>
        <v>0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6" t="s">
        <v>81</v>
      </c>
      <c r="BK223" s="175">
        <f>ROUND(I223*H223,2)</f>
        <v>0</v>
      </c>
      <c r="BL223" s="16" t="s">
        <v>123</v>
      </c>
      <c r="BM223" s="174" t="s">
        <v>483</v>
      </c>
    </row>
    <row r="224" spans="1:65" s="2" customFormat="1" ht="11.25">
      <c r="A224" s="33"/>
      <c r="B224" s="34"/>
      <c r="C224" s="35"/>
      <c r="D224" s="176" t="s">
        <v>125</v>
      </c>
      <c r="E224" s="35"/>
      <c r="F224" s="177" t="s">
        <v>484</v>
      </c>
      <c r="G224" s="35"/>
      <c r="H224" s="35"/>
      <c r="I224" s="178"/>
      <c r="J224" s="35"/>
      <c r="K224" s="35"/>
      <c r="L224" s="38"/>
      <c r="M224" s="179"/>
      <c r="N224" s="180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125</v>
      </c>
      <c r="AU224" s="16" t="s">
        <v>81</v>
      </c>
    </row>
    <row r="225" spans="1:65" s="2" customFormat="1" ht="24.2" customHeight="1">
      <c r="A225" s="33"/>
      <c r="B225" s="34"/>
      <c r="C225" s="163" t="s">
        <v>485</v>
      </c>
      <c r="D225" s="163" t="s">
        <v>118</v>
      </c>
      <c r="E225" s="164" t="s">
        <v>486</v>
      </c>
      <c r="F225" s="165" t="s">
        <v>487</v>
      </c>
      <c r="G225" s="166" t="s">
        <v>121</v>
      </c>
      <c r="H225" s="167">
        <v>195</v>
      </c>
      <c r="I225" s="168"/>
      <c r="J225" s="169">
        <f>ROUND(I225*H225,2)</f>
        <v>0</v>
      </c>
      <c r="K225" s="165" t="s">
        <v>122</v>
      </c>
      <c r="L225" s="38"/>
      <c r="M225" s="170" t="s">
        <v>19</v>
      </c>
      <c r="N225" s="171" t="s">
        <v>47</v>
      </c>
      <c r="O225" s="63"/>
      <c r="P225" s="172">
        <f>O225*H225</f>
        <v>0</v>
      </c>
      <c r="Q225" s="172">
        <v>0.13096479999999999</v>
      </c>
      <c r="R225" s="172">
        <f>Q225*H225</f>
        <v>25.538135999999998</v>
      </c>
      <c r="S225" s="172">
        <v>0</v>
      </c>
      <c r="T225" s="17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4" t="s">
        <v>123</v>
      </c>
      <c r="AT225" s="174" t="s">
        <v>118</v>
      </c>
      <c r="AU225" s="174" t="s">
        <v>81</v>
      </c>
      <c r="AY225" s="16" t="s">
        <v>117</v>
      </c>
      <c r="BE225" s="175">
        <f>IF(N225="základní",J225,0)</f>
        <v>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6" t="s">
        <v>81</v>
      </c>
      <c r="BK225" s="175">
        <f>ROUND(I225*H225,2)</f>
        <v>0</v>
      </c>
      <c r="BL225" s="16" t="s">
        <v>123</v>
      </c>
      <c r="BM225" s="174" t="s">
        <v>488</v>
      </c>
    </row>
    <row r="226" spans="1:65" s="2" customFormat="1" ht="11.25">
      <c r="A226" s="33"/>
      <c r="B226" s="34"/>
      <c r="C226" s="35"/>
      <c r="D226" s="176" t="s">
        <v>125</v>
      </c>
      <c r="E226" s="35"/>
      <c r="F226" s="177" t="s">
        <v>489</v>
      </c>
      <c r="G226" s="35"/>
      <c r="H226" s="35"/>
      <c r="I226" s="178"/>
      <c r="J226" s="35"/>
      <c r="K226" s="35"/>
      <c r="L226" s="38"/>
      <c r="M226" s="179"/>
      <c r="N226" s="180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125</v>
      </c>
      <c r="AU226" s="16" t="s">
        <v>81</v>
      </c>
    </row>
    <row r="227" spans="1:65" s="2" customFormat="1" ht="16.5" customHeight="1">
      <c r="A227" s="33"/>
      <c r="B227" s="34"/>
      <c r="C227" s="194" t="s">
        <v>490</v>
      </c>
      <c r="D227" s="194" t="s">
        <v>274</v>
      </c>
      <c r="E227" s="195" t="s">
        <v>491</v>
      </c>
      <c r="F227" s="196" t="s">
        <v>492</v>
      </c>
      <c r="G227" s="197" t="s">
        <v>322</v>
      </c>
      <c r="H227" s="198">
        <v>388</v>
      </c>
      <c r="I227" s="199"/>
      <c r="J227" s="200">
        <f>ROUND(I227*H227,2)</f>
        <v>0</v>
      </c>
      <c r="K227" s="196" t="s">
        <v>19</v>
      </c>
      <c r="L227" s="201"/>
      <c r="M227" s="202" t="s">
        <v>19</v>
      </c>
      <c r="N227" s="203" t="s">
        <v>47</v>
      </c>
      <c r="O227" s="63"/>
      <c r="P227" s="172">
        <f>O227*H227</f>
        <v>0</v>
      </c>
      <c r="Q227" s="172">
        <v>5.8000000000000003E-2</v>
      </c>
      <c r="R227" s="172">
        <f>Q227*H227</f>
        <v>22.504000000000001</v>
      </c>
      <c r="S227" s="172">
        <v>0</v>
      </c>
      <c r="T227" s="17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4" t="s">
        <v>156</v>
      </c>
      <c r="AT227" s="174" t="s">
        <v>274</v>
      </c>
      <c r="AU227" s="174" t="s">
        <v>81</v>
      </c>
      <c r="AY227" s="16" t="s">
        <v>117</v>
      </c>
      <c r="BE227" s="175">
        <f>IF(N227="základní",J227,0)</f>
        <v>0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6" t="s">
        <v>81</v>
      </c>
      <c r="BK227" s="175">
        <f>ROUND(I227*H227,2)</f>
        <v>0</v>
      </c>
      <c r="BL227" s="16" t="s">
        <v>123</v>
      </c>
      <c r="BM227" s="174" t="s">
        <v>493</v>
      </c>
    </row>
    <row r="228" spans="1:65" s="2" customFormat="1" ht="16.5" customHeight="1">
      <c r="A228" s="33"/>
      <c r="B228" s="34"/>
      <c r="C228" s="194" t="s">
        <v>494</v>
      </c>
      <c r="D228" s="194" t="s">
        <v>274</v>
      </c>
      <c r="E228" s="195" t="s">
        <v>495</v>
      </c>
      <c r="F228" s="196" t="s">
        <v>496</v>
      </c>
      <c r="G228" s="197" t="s">
        <v>322</v>
      </c>
      <c r="H228" s="198">
        <v>3</v>
      </c>
      <c r="I228" s="199"/>
      <c r="J228" s="200">
        <f>ROUND(I228*H228,2)</f>
        <v>0</v>
      </c>
      <c r="K228" s="196" t="s">
        <v>19</v>
      </c>
      <c r="L228" s="201"/>
      <c r="M228" s="202" t="s">
        <v>19</v>
      </c>
      <c r="N228" s="203" t="s">
        <v>47</v>
      </c>
      <c r="O228" s="63"/>
      <c r="P228" s="172">
        <f>O228*H228</f>
        <v>0</v>
      </c>
      <c r="Q228" s="172">
        <v>0.13300000000000001</v>
      </c>
      <c r="R228" s="172">
        <f>Q228*H228</f>
        <v>0.39900000000000002</v>
      </c>
      <c r="S228" s="172">
        <v>0</v>
      </c>
      <c r="T228" s="17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4" t="s">
        <v>156</v>
      </c>
      <c r="AT228" s="174" t="s">
        <v>274</v>
      </c>
      <c r="AU228" s="174" t="s">
        <v>81</v>
      </c>
      <c r="AY228" s="16" t="s">
        <v>117</v>
      </c>
      <c r="BE228" s="175">
        <f>IF(N228="základní",J228,0)</f>
        <v>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6" t="s">
        <v>81</v>
      </c>
      <c r="BK228" s="175">
        <f>ROUND(I228*H228,2)</f>
        <v>0</v>
      </c>
      <c r="BL228" s="16" t="s">
        <v>123</v>
      </c>
      <c r="BM228" s="174" t="s">
        <v>497</v>
      </c>
    </row>
    <row r="229" spans="1:65" s="2" customFormat="1" ht="16.5" customHeight="1">
      <c r="A229" s="33"/>
      <c r="B229" s="34"/>
      <c r="C229" s="194" t="s">
        <v>498</v>
      </c>
      <c r="D229" s="194" t="s">
        <v>274</v>
      </c>
      <c r="E229" s="195" t="s">
        <v>499</v>
      </c>
      <c r="F229" s="196" t="s">
        <v>500</v>
      </c>
      <c r="G229" s="197" t="s">
        <v>322</v>
      </c>
      <c r="H229" s="198">
        <v>3</v>
      </c>
      <c r="I229" s="199"/>
      <c r="J229" s="200">
        <f>ROUND(I229*H229,2)</f>
        <v>0</v>
      </c>
      <c r="K229" s="196" t="s">
        <v>19</v>
      </c>
      <c r="L229" s="201"/>
      <c r="M229" s="202" t="s">
        <v>19</v>
      </c>
      <c r="N229" s="203" t="s">
        <v>47</v>
      </c>
      <c r="O229" s="63"/>
      <c r="P229" s="172">
        <f>O229*H229</f>
        <v>0</v>
      </c>
      <c r="Q229" s="172">
        <v>0.03</v>
      </c>
      <c r="R229" s="172">
        <f>Q229*H229</f>
        <v>0.09</v>
      </c>
      <c r="S229" s="172">
        <v>0</v>
      </c>
      <c r="T229" s="173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4" t="s">
        <v>156</v>
      </c>
      <c r="AT229" s="174" t="s">
        <v>274</v>
      </c>
      <c r="AU229" s="174" t="s">
        <v>81</v>
      </c>
      <c r="AY229" s="16" t="s">
        <v>117</v>
      </c>
      <c r="BE229" s="175">
        <f>IF(N229="základní",J229,0)</f>
        <v>0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16" t="s">
        <v>81</v>
      </c>
      <c r="BK229" s="175">
        <f>ROUND(I229*H229,2)</f>
        <v>0</v>
      </c>
      <c r="BL229" s="16" t="s">
        <v>123</v>
      </c>
      <c r="BM229" s="174" t="s">
        <v>501</v>
      </c>
    </row>
    <row r="230" spans="1:65" s="2" customFormat="1" ht="16.5" customHeight="1">
      <c r="A230" s="33"/>
      <c r="B230" s="34"/>
      <c r="C230" s="163" t="s">
        <v>502</v>
      </c>
      <c r="D230" s="163" t="s">
        <v>118</v>
      </c>
      <c r="E230" s="164" t="s">
        <v>503</v>
      </c>
      <c r="F230" s="165" t="s">
        <v>504</v>
      </c>
      <c r="G230" s="166" t="s">
        <v>322</v>
      </c>
      <c r="H230" s="167">
        <v>2</v>
      </c>
      <c r="I230" s="168"/>
      <c r="J230" s="169">
        <f>ROUND(I230*H230,2)</f>
        <v>0</v>
      </c>
      <c r="K230" s="165" t="s">
        <v>122</v>
      </c>
      <c r="L230" s="38"/>
      <c r="M230" s="170" t="s">
        <v>19</v>
      </c>
      <c r="N230" s="171" t="s">
        <v>47</v>
      </c>
      <c r="O230" s="63"/>
      <c r="P230" s="172">
        <f>O230*H230</f>
        <v>0</v>
      </c>
      <c r="Q230" s="172">
        <v>0.112405</v>
      </c>
      <c r="R230" s="172">
        <f>Q230*H230</f>
        <v>0.22481000000000001</v>
      </c>
      <c r="S230" s="172">
        <v>0</v>
      </c>
      <c r="T230" s="17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4" t="s">
        <v>123</v>
      </c>
      <c r="AT230" s="174" t="s">
        <v>118</v>
      </c>
      <c r="AU230" s="174" t="s">
        <v>81</v>
      </c>
      <c r="AY230" s="16" t="s">
        <v>117</v>
      </c>
      <c r="BE230" s="175">
        <f>IF(N230="základní",J230,0)</f>
        <v>0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6" t="s">
        <v>81</v>
      </c>
      <c r="BK230" s="175">
        <f>ROUND(I230*H230,2)</f>
        <v>0</v>
      </c>
      <c r="BL230" s="16" t="s">
        <v>123</v>
      </c>
      <c r="BM230" s="174" t="s">
        <v>505</v>
      </c>
    </row>
    <row r="231" spans="1:65" s="2" customFormat="1" ht="11.25">
      <c r="A231" s="33"/>
      <c r="B231" s="34"/>
      <c r="C231" s="35"/>
      <c r="D231" s="176" t="s">
        <v>125</v>
      </c>
      <c r="E231" s="35"/>
      <c r="F231" s="177" t="s">
        <v>506</v>
      </c>
      <c r="G231" s="35"/>
      <c r="H231" s="35"/>
      <c r="I231" s="178"/>
      <c r="J231" s="35"/>
      <c r="K231" s="35"/>
      <c r="L231" s="38"/>
      <c r="M231" s="179"/>
      <c r="N231" s="180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125</v>
      </c>
      <c r="AU231" s="16" t="s">
        <v>81</v>
      </c>
    </row>
    <row r="232" spans="1:65" s="2" customFormat="1" ht="16.5" customHeight="1">
      <c r="A232" s="33"/>
      <c r="B232" s="34"/>
      <c r="C232" s="194" t="s">
        <v>507</v>
      </c>
      <c r="D232" s="194" t="s">
        <v>274</v>
      </c>
      <c r="E232" s="195" t="s">
        <v>508</v>
      </c>
      <c r="F232" s="196" t="s">
        <v>509</v>
      </c>
      <c r="G232" s="197" t="s">
        <v>322</v>
      </c>
      <c r="H232" s="198">
        <v>2</v>
      </c>
      <c r="I232" s="199"/>
      <c r="J232" s="200">
        <f>ROUND(I232*H232,2)</f>
        <v>0</v>
      </c>
      <c r="K232" s="196" t="s">
        <v>122</v>
      </c>
      <c r="L232" s="201"/>
      <c r="M232" s="202" t="s">
        <v>19</v>
      </c>
      <c r="N232" s="203" t="s">
        <v>47</v>
      </c>
      <c r="O232" s="63"/>
      <c r="P232" s="172">
        <f>O232*H232</f>
        <v>0</v>
      </c>
      <c r="Q232" s="172">
        <v>6.1000000000000004E-3</v>
      </c>
      <c r="R232" s="172">
        <f>Q232*H232</f>
        <v>1.2200000000000001E-2</v>
      </c>
      <c r="S232" s="172">
        <v>0</v>
      </c>
      <c r="T232" s="17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4" t="s">
        <v>156</v>
      </c>
      <c r="AT232" s="174" t="s">
        <v>274</v>
      </c>
      <c r="AU232" s="174" t="s">
        <v>81</v>
      </c>
      <c r="AY232" s="16" t="s">
        <v>117</v>
      </c>
      <c r="BE232" s="175">
        <f>IF(N232="základní",J232,0)</f>
        <v>0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16" t="s">
        <v>81</v>
      </c>
      <c r="BK232" s="175">
        <f>ROUND(I232*H232,2)</f>
        <v>0</v>
      </c>
      <c r="BL232" s="16" t="s">
        <v>123</v>
      </c>
      <c r="BM232" s="174" t="s">
        <v>510</v>
      </c>
    </row>
    <row r="233" spans="1:65" s="2" customFormat="1" ht="16.5" customHeight="1">
      <c r="A233" s="33"/>
      <c r="B233" s="34"/>
      <c r="C233" s="163" t="s">
        <v>511</v>
      </c>
      <c r="D233" s="163" t="s">
        <v>118</v>
      </c>
      <c r="E233" s="164" t="s">
        <v>512</v>
      </c>
      <c r="F233" s="165" t="s">
        <v>513</v>
      </c>
      <c r="G233" s="166" t="s">
        <v>322</v>
      </c>
      <c r="H233" s="167">
        <v>2</v>
      </c>
      <c r="I233" s="168"/>
      <c r="J233" s="169">
        <f>ROUND(I233*H233,2)</f>
        <v>0</v>
      </c>
      <c r="K233" s="165" t="s">
        <v>122</v>
      </c>
      <c r="L233" s="38"/>
      <c r="M233" s="170" t="s">
        <v>19</v>
      </c>
      <c r="N233" s="171" t="s">
        <v>47</v>
      </c>
      <c r="O233" s="63"/>
      <c r="P233" s="172">
        <f>O233*H233</f>
        <v>0</v>
      </c>
      <c r="Q233" s="172">
        <v>1.0499999999999999E-3</v>
      </c>
      <c r="R233" s="172">
        <f>Q233*H233</f>
        <v>2.0999999999999999E-3</v>
      </c>
      <c r="S233" s="172">
        <v>0</v>
      </c>
      <c r="T233" s="173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4" t="s">
        <v>123</v>
      </c>
      <c r="AT233" s="174" t="s">
        <v>118</v>
      </c>
      <c r="AU233" s="174" t="s">
        <v>81</v>
      </c>
      <c r="AY233" s="16" t="s">
        <v>117</v>
      </c>
      <c r="BE233" s="175">
        <f>IF(N233="základní",J233,0)</f>
        <v>0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6" t="s">
        <v>81</v>
      </c>
      <c r="BK233" s="175">
        <f>ROUND(I233*H233,2)</f>
        <v>0</v>
      </c>
      <c r="BL233" s="16" t="s">
        <v>123</v>
      </c>
      <c r="BM233" s="174" t="s">
        <v>514</v>
      </c>
    </row>
    <row r="234" spans="1:65" s="2" customFormat="1" ht="11.25">
      <c r="A234" s="33"/>
      <c r="B234" s="34"/>
      <c r="C234" s="35"/>
      <c r="D234" s="176" t="s">
        <v>125</v>
      </c>
      <c r="E234" s="35"/>
      <c r="F234" s="177" t="s">
        <v>515</v>
      </c>
      <c r="G234" s="35"/>
      <c r="H234" s="35"/>
      <c r="I234" s="178"/>
      <c r="J234" s="35"/>
      <c r="K234" s="35"/>
      <c r="L234" s="38"/>
      <c r="M234" s="179"/>
      <c r="N234" s="180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125</v>
      </c>
      <c r="AU234" s="16" t="s">
        <v>81</v>
      </c>
    </row>
    <row r="235" spans="1:65" s="2" customFormat="1" ht="16.5" customHeight="1">
      <c r="A235" s="33"/>
      <c r="B235" s="34"/>
      <c r="C235" s="194" t="s">
        <v>516</v>
      </c>
      <c r="D235" s="194" t="s">
        <v>274</v>
      </c>
      <c r="E235" s="195" t="s">
        <v>517</v>
      </c>
      <c r="F235" s="196" t="s">
        <v>518</v>
      </c>
      <c r="G235" s="197" t="s">
        <v>322</v>
      </c>
      <c r="H235" s="198">
        <v>2</v>
      </c>
      <c r="I235" s="199"/>
      <c r="J235" s="200">
        <f>ROUND(I235*H235,2)</f>
        <v>0</v>
      </c>
      <c r="K235" s="196" t="s">
        <v>122</v>
      </c>
      <c r="L235" s="201"/>
      <c r="M235" s="202" t="s">
        <v>19</v>
      </c>
      <c r="N235" s="203" t="s">
        <v>47</v>
      </c>
      <c r="O235" s="63"/>
      <c r="P235" s="172">
        <f>O235*H235</f>
        <v>0</v>
      </c>
      <c r="Q235" s="172">
        <v>1.2999999999999999E-3</v>
      </c>
      <c r="R235" s="172">
        <f>Q235*H235</f>
        <v>2.5999999999999999E-3</v>
      </c>
      <c r="S235" s="172">
        <v>0</v>
      </c>
      <c r="T235" s="173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4" t="s">
        <v>156</v>
      </c>
      <c r="AT235" s="174" t="s">
        <v>274</v>
      </c>
      <c r="AU235" s="174" t="s">
        <v>81</v>
      </c>
      <c r="AY235" s="16" t="s">
        <v>117</v>
      </c>
      <c r="BE235" s="175">
        <f>IF(N235="základní",J235,0)</f>
        <v>0</v>
      </c>
      <c r="BF235" s="175">
        <f>IF(N235="snížená",J235,0)</f>
        <v>0</v>
      </c>
      <c r="BG235" s="175">
        <f>IF(N235="zákl. přenesená",J235,0)</f>
        <v>0</v>
      </c>
      <c r="BH235" s="175">
        <f>IF(N235="sníž. přenesená",J235,0)</f>
        <v>0</v>
      </c>
      <c r="BI235" s="175">
        <f>IF(N235="nulová",J235,0)</f>
        <v>0</v>
      </c>
      <c r="BJ235" s="16" t="s">
        <v>81</v>
      </c>
      <c r="BK235" s="175">
        <f>ROUND(I235*H235,2)</f>
        <v>0</v>
      </c>
      <c r="BL235" s="16" t="s">
        <v>123</v>
      </c>
      <c r="BM235" s="174" t="s">
        <v>519</v>
      </c>
    </row>
    <row r="236" spans="1:65" s="2" customFormat="1" ht="24.2" customHeight="1">
      <c r="A236" s="33"/>
      <c r="B236" s="34"/>
      <c r="C236" s="163" t="s">
        <v>520</v>
      </c>
      <c r="D236" s="163" t="s">
        <v>118</v>
      </c>
      <c r="E236" s="164" t="s">
        <v>521</v>
      </c>
      <c r="F236" s="165" t="s">
        <v>522</v>
      </c>
      <c r="G236" s="166" t="s">
        <v>121</v>
      </c>
      <c r="H236" s="167">
        <v>40</v>
      </c>
      <c r="I236" s="168"/>
      <c r="J236" s="169">
        <f>ROUND(I236*H236,2)</f>
        <v>0</v>
      </c>
      <c r="K236" s="165" t="s">
        <v>122</v>
      </c>
      <c r="L236" s="38"/>
      <c r="M236" s="170" t="s">
        <v>19</v>
      </c>
      <c r="N236" s="171" t="s">
        <v>47</v>
      </c>
      <c r="O236" s="63"/>
      <c r="P236" s="172">
        <f>O236*H236</f>
        <v>0</v>
      </c>
      <c r="Q236" s="172">
        <v>2.1909999999999998E-3</v>
      </c>
      <c r="R236" s="172">
        <f>Q236*H236</f>
        <v>8.7639999999999996E-2</v>
      </c>
      <c r="S236" s="172">
        <v>0</v>
      </c>
      <c r="T236" s="17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4" t="s">
        <v>123</v>
      </c>
      <c r="AT236" s="174" t="s">
        <v>118</v>
      </c>
      <c r="AU236" s="174" t="s">
        <v>81</v>
      </c>
      <c r="AY236" s="16" t="s">
        <v>117</v>
      </c>
      <c r="BE236" s="175">
        <f>IF(N236="základní",J236,0)</f>
        <v>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6" t="s">
        <v>81</v>
      </c>
      <c r="BK236" s="175">
        <f>ROUND(I236*H236,2)</f>
        <v>0</v>
      </c>
      <c r="BL236" s="16" t="s">
        <v>123</v>
      </c>
      <c r="BM236" s="174" t="s">
        <v>523</v>
      </c>
    </row>
    <row r="237" spans="1:65" s="2" customFormat="1" ht="11.25">
      <c r="A237" s="33"/>
      <c r="B237" s="34"/>
      <c r="C237" s="35"/>
      <c r="D237" s="176" t="s">
        <v>125</v>
      </c>
      <c r="E237" s="35"/>
      <c r="F237" s="177" t="s">
        <v>524</v>
      </c>
      <c r="G237" s="35"/>
      <c r="H237" s="35"/>
      <c r="I237" s="178"/>
      <c r="J237" s="35"/>
      <c r="K237" s="35"/>
      <c r="L237" s="38"/>
      <c r="M237" s="179"/>
      <c r="N237" s="180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125</v>
      </c>
      <c r="AU237" s="16" t="s">
        <v>81</v>
      </c>
    </row>
    <row r="238" spans="1:65" s="11" customFormat="1" ht="25.9" customHeight="1">
      <c r="B238" s="149"/>
      <c r="C238" s="150"/>
      <c r="D238" s="151" t="s">
        <v>75</v>
      </c>
      <c r="E238" s="152" t="s">
        <v>525</v>
      </c>
      <c r="F238" s="152" t="s">
        <v>526</v>
      </c>
      <c r="G238" s="150"/>
      <c r="H238" s="150"/>
      <c r="I238" s="153"/>
      <c r="J238" s="154">
        <f>BK238</f>
        <v>0</v>
      </c>
      <c r="K238" s="150"/>
      <c r="L238" s="155"/>
      <c r="M238" s="156"/>
      <c r="N238" s="157"/>
      <c r="O238" s="157"/>
      <c r="P238" s="158">
        <f>SUM(P239:P240)</f>
        <v>0</v>
      </c>
      <c r="Q238" s="157"/>
      <c r="R238" s="158">
        <f>SUM(R239:R240)</f>
        <v>0</v>
      </c>
      <c r="S238" s="157"/>
      <c r="T238" s="159">
        <f>SUM(T239:T240)</f>
        <v>0</v>
      </c>
      <c r="AR238" s="160" t="s">
        <v>81</v>
      </c>
      <c r="AT238" s="161" t="s">
        <v>75</v>
      </c>
      <c r="AU238" s="161" t="s">
        <v>76</v>
      </c>
      <c r="AY238" s="160" t="s">
        <v>117</v>
      </c>
      <c r="BK238" s="162">
        <f>SUM(BK239:BK240)</f>
        <v>0</v>
      </c>
    </row>
    <row r="239" spans="1:65" s="2" customFormat="1" ht="24.2" customHeight="1">
      <c r="A239" s="33"/>
      <c r="B239" s="34"/>
      <c r="C239" s="163" t="s">
        <v>527</v>
      </c>
      <c r="D239" s="163" t="s">
        <v>118</v>
      </c>
      <c r="E239" s="164" t="s">
        <v>528</v>
      </c>
      <c r="F239" s="165" t="s">
        <v>529</v>
      </c>
      <c r="G239" s="166" t="s">
        <v>183</v>
      </c>
      <c r="H239" s="167">
        <v>1945.8340000000001</v>
      </c>
      <c r="I239" s="168"/>
      <c r="J239" s="169">
        <f>ROUND(I239*H239,2)</f>
        <v>0</v>
      </c>
      <c r="K239" s="165" t="s">
        <v>122</v>
      </c>
      <c r="L239" s="38"/>
      <c r="M239" s="170" t="s">
        <v>19</v>
      </c>
      <c r="N239" s="171" t="s">
        <v>47</v>
      </c>
      <c r="O239" s="63"/>
      <c r="P239" s="172">
        <f>O239*H239</f>
        <v>0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4" t="s">
        <v>123</v>
      </c>
      <c r="AT239" s="174" t="s">
        <v>118</v>
      </c>
      <c r="AU239" s="174" t="s">
        <v>81</v>
      </c>
      <c r="AY239" s="16" t="s">
        <v>117</v>
      </c>
      <c r="BE239" s="175">
        <f>IF(N239="základní",J239,0)</f>
        <v>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6" t="s">
        <v>81</v>
      </c>
      <c r="BK239" s="175">
        <f>ROUND(I239*H239,2)</f>
        <v>0</v>
      </c>
      <c r="BL239" s="16" t="s">
        <v>123</v>
      </c>
      <c r="BM239" s="174" t="s">
        <v>530</v>
      </c>
    </row>
    <row r="240" spans="1:65" s="2" customFormat="1" ht="11.25">
      <c r="A240" s="33"/>
      <c r="B240" s="34"/>
      <c r="C240" s="35"/>
      <c r="D240" s="176" t="s">
        <v>125</v>
      </c>
      <c r="E240" s="35"/>
      <c r="F240" s="177" t="s">
        <v>531</v>
      </c>
      <c r="G240" s="35"/>
      <c r="H240" s="35"/>
      <c r="I240" s="178"/>
      <c r="J240" s="35"/>
      <c r="K240" s="35"/>
      <c r="L240" s="38"/>
      <c r="M240" s="204"/>
      <c r="N240" s="205"/>
      <c r="O240" s="206"/>
      <c r="P240" s="206"/>
      <c r="Q240" s="206"/>
      <c r="R240" s="206"/>
      <c r="S240" s="206"/>
      <c r="T240" s="207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125</v>
      </c>
      <c r="AU240" s="16" t="s">
        <v>81</v>
      </c>
    </row>
    <row r="241" spans="1:31" s="2" customFormat="1" ht="6.95" customHeight="1">
      <c r="A241" s="33"/>
      <c r="B241" s="46"/>
      <c r="C241" s="47"/>
      <c r="D241" s="47"/>
      <c r="E241" s="47"/>
      <c r="F241" s="47"/>
      <c r="G241" s="47"/>
      <c r="H241" s="47"/>
      <c r="I241" s="47"/>
      <c r="J241" s="47"/>
      <c r="K241" s="47"/>
      <c r="L241" s="38"/>
      <c r="M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</row>
  </sheetData>
  <sheetProtection algorithmName="SHA-512" hashValue="/fne3Zo28Ns/7hpZ/jvJcA0H8JGgLLOIFtxOAWWFQ3smVUkkVnckVQB4wxfdRRVmA7aAJVMV3mbPpF4NJn1jQg==" saltValue="nU2chuSqQuc4/cZf9OMCmKuOkYA22dm2JEZn2e+SMLsCRnGnKm8rMjh0zNcb2rwlHft8C8/RTCtHfaJosELG3A==" spinCount="100000" sheet="1" objects="1" scenarios="1" formatColumns="0" formatRows="0" autoFilter="0"/>
  <autoFilter ref="C79:K240"/>
  <mergeCells count="6">
    <mergeCell ref="L2:V2"/>
    <mergeCell ref="E7:H7"/>
    <mergeCell ref="E16:H16"/>
    <mergeCell ref="E25:H25"/>
    <mergeCell ref="E46:H46"/>
    <mergeCell ref="E72:H72"/>
  </mergeCells>
  <hyperlinks>
    <hyperlink ref="F83" r:id="rId1"/>
    <hyperlink ref="F85" r:id="rId2"/>
    <hyperlink ref="F87" r:id="rId3"/>
    <hyperlink ref="F89" r:id="rId4"/>
    <hyperlink ref="F91" r:id="rId5"/>
    <hyperlink ref="F93" r:id="rId6"/>
    <hyperlink ref="F95" r:id="rId7"/>
    <hyperlink ref="F97" r:id="rId8"/>
    <hyperlink ref="F99" r:id="rId9"/>
    <hyperlink ref="F101" r:id="rId10"/>
    <hyperlink ref="F103" r:id="rId11"/>
    <hyperlink ref="F105" r:id="rId12"/>
    <hyperlink ref="F107" r:id="rId13"/>
    <hyperlink ref="F111" r:id="rId14"/>
    <hyperlink ref="F113" r:id="rId15"/>
    <hyperlink ref="F115" r:id="rId16"/>
    <hyperlink ref="F118" r:id="rId17"/>
    <hyperlink ref="F120" r:id="rId18"/>
    <hyperlink ref="F123" r:id="rId19"/>
    <hyperlink ref="F125" r:id="rId20"/>
    <hyperlink ref="F127" r:id="rId21"/>
    <hyperlink ref="F130" r:id="rId22"/>
    <hyperlink ref="F133" r:id="rId23"/>
    <hyperlink ref="F135" r:id="rId24"/>
    <hyperlink ref="F137" r:id="rId25"/>
    <hyperlink ref="F139" r:id="rId26"/>
    <hyperlink ref="F142" r:id="rId27"/>
    <hyperlink ref="F145" r:id="rId28"/>
    <hyperlink ref="F148" r:id="rId29"/>
    <hyperlink ref="F154" r:id="rId30"/>
    <hyperlink ref="F156" r:id="rId31"/>
    <hyperlink ref="F158" r:id="rId32"/>
    <hyperlink ref="F160" r:id="rId33"/>
    <hyperlink ref="F162" r:id="rId34"/>
    <hyperlink ref="F164" r:id="rId35"/>
    <hyperlink ref="F167" r:id="rId36"/>
    <hyperlink ref="F171" r:id="rId37"/>
    <hyperlink ref="F175" r:id="rId38"/>
    <hyperlink ref="F178" r:id="rId39"/>
    <hyperlink ref="F181" r:id="rId40"/>
    <hyperlink ref="F184" r:id="rId41"/>
    <hyperlink ref="F187" r:id="rId42"/>
    <hyperlink ref="F190" r:id="rId43"/>
    <hyperlink ref="F193" r:id="rId44"/>
    <hyperlink ref="F195" r:id="rId45"/>
    <hyperlink ref="F201" r:id="rId46"/>
    <hyperlink ref="F206" r:id="rId47"/>
    <hyperlink ref="F211" r:id="rId48"/>
    <hyperlink ref="F213" r:id="rId49"/>
    <hyperlink ref="F217" r:id="rId50"/>
    <hyperlink ref="F220" r:id="rId51"/>
    <hyperlink ref="F222" r:id="rId52"/>
    <hyperlink ref="F224" r:id="rId53"/>
    <hyperlink ref="F226" r:id="rId54"/>
    <hyperlink ref="F231" r:id="rId55"/>
    <hyperlink ref="F234" r:id="rId56"/>
    <hyperlink ref="F237" r:id="rId57"/>
    <hyperlink ref="F240" r:id="rId5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6" t="s">
        <v>85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9"/>
      <c r="AT3" s="16" t="s">
        <v>86</v>
      </c>
    </row>
    <row r="4" spans="1:46" s="1" customFormat="1" ht="24.95" customHeight="1">
      <c r="B4" s="19"/>
      <c r="D4" s="101" t="s">
        <v>90</v>
      </c>
      <c r="L4" s="19"/>
      <c r="M4" s="102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3" t="s">
        <v>16</v>
      </c>
      <c r="L6" s="19"/>
    </row>
    <row r="7" spans="1:46" s="1" customFormat="1" ht="16.5" customHeight="1">
      <c r="B7" s="19"/>
      <c r="E7" s="347" t="str">
        <f>'Rekapitulace stavby'!K6</f>
        <v>Oprava chodníku vč. výměny kabelu VO u silnice I/59, k.ú.Petřvald ÚSEK 2 - Hlavní výdaje</v>
      </c>
      <c r="F7" s="348"/>
      <c r="G7" s="348"/>
      <c r="H7" s="348"/>
      <c r="L7" s="19"/>
    </row>
    <row r="8" spans="1:46" s="2" customFormat="1" ht="12" customHeight="1">
      <c r="A8" s="33"/>
      <c r="B8" s="38"/>
      <c r="C8" s="33"/>
      <c r="D8" s="103" t="s">
        <v>532</v>
      </c>
      <c r="E8" s="33"/>
      <c r="F8" s="33"/>
      <c r="G8" s="33"/>
      <c r="H8" s="33"/>
      <c r="I8" s="33"/>
      <c r="J8" s="33"/>
      <c r="K8" s="33"/>
      <c r="L8" s="10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533</v>
      </c>
      <c r="F9" s="342"/>
      <c r="G9" s="342"/>
      <c r="H9" s="342"/>
      <c r="I9" s="33"/>
      <c r="J9" s="33"/>
      <c r="K9" s="33"/>
      <c r="L9" s="10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3" t="s">
        <v>18</v>
      </c>
      <c r="E11" s="33"/>
      <c r="F11" s="105" t="s">
        <v>19</v>
      </c>
      <c r="G11" s="33"/>
      <c r="H11" s="33"/>
      <c r="I11" s="103" t="s">
        <v>20</v>
      </c>
      <c r="J11" s="105" t="s">
        <v>19</v>
      </c>
      <c r="K11" s="33"/>
      <c r="L11" s="10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3" t="s">
        <v>21</v>
      </c>
      <c r="E12" s="33"/>
      <c r="F12" s="105" t="s">
        <v>22</v>
      </c>
      <c r="G12" s="33"/>
      <c r="H12" s="33"/>
      <c r="I12" s="103" t="s">
        <v>23</v>
      </c>
      <c r="J12" s="106" t="str">
        <f>'Rekapitulace stavby'!AN8</f>
        <v>24. 4. 2023</v>
      </c>
      <c r="K12" s="33"/>
      <c r="L12" s="10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3" t="s">
        <v>25</v>
      </c>
      <c r="E14" s="33"/>
      <c r="F14" s="33"/>
      <c r="G14" s="33"/>
      <c r="H14" s="33"/>
      <c r="I14" s="103" t="s">
        <v>26</v>
      </c>
      <c r="J14" s="105" t="s">
        <v>27</v>
      </c>
      <c r="K14" s="33"/>
      <c r="L14" s="10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5" t="s">
        <v>28</v>
      </c>
      <c r="F15" s="33"/>
      <c r="G15" s="33"/>
      <c r="H15" s="33"/>
      <c r="I15" s="103" t="s">
        <v>29</v>
      </c>
      <c r="J15" s="105" t="s">
        <v>30</v>
      </c>
      <c r="K15" s="33"/>
      <c r="L15" s="10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3" t="s">
        <v>31</v>
      </c>
      <c r="E17" s="33"/>
      <c r="F17" s="33"/>
      <c r="G17" s="33"/>
      <c r="H17" s="33"/>
      <c r="I17" s="103" t="s">
        <v>26</v>
      </c>
      <c r="J17" s="29" t="str">
        <f>'Rekapitulace stavby'!AN13</f>
        <v>Vyplň údaj</v>
      </c>
      <c r="K17" s="33"/>
      <c r="L17" s="10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3" t="s">
        <v>29</v>
      </c>
      <c r="J18" s="29" t="str">
        <f>'Rekapitulace stavby'!AN14</f>
        <v>Vyplň údaj</v>
      </c>
      <c r="K18" s="33"/>
      <c r="L18" s="10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3" t="s">
        <v>33</v>
      </c>
      <c r="E20" s="33"/>
      <c r="F20" s="33"/>
      <c r="G20" s="33"/>
      <c r="H20" s="33"/>
      <c r="I20" s="103" t="s">
        <v>26</v>
      </c>
      <c r="J20" s="105" t="str">
        <f>IF('Rekapitulace stavby'!AN16="","",'Rekapitulace stavby'!AN16)</f>
        <v/>
      </c>
      <c r="K20" s="33"/>
      <c r="L20" s="10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5" t="str">
        <f>IF('Rekapitulace stavby'!E17="","",'Rekapitulace stavby'!E17)</f>
        <v xml:space="preserve"> </v>
      </c>
      <c r="F21" s="33"/>
      <c r="G21" s="33"/>
      <c r="H21" s="33"/>
      <c r="I21" s="103" t="s">
        <v>29</v>
      </c>
      <c r="J21" s="105" t="str">
        <f>IF('Rekapitulace stavby'!AN17="","",'Rekapitulace stavby'!AN17)</f>
        <v/>
      </c>
      <c r="K21" s="33"/>
      <c r="L21" s="10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3" t="s">
        <v>36</v>
      </c>
      <c r="E23" s="33"/>
      <c r="F23" s="33"/>
      <c r="G23" s="33"/>
      <c r="H23" s="33"/>
      <c r="I23" s="103" t="s">
        <v>26</v>
      </c>
      <c r="J23" s="105" t="s">
        <v>37</v>
      </c>
      <c r="K23" s="33"/>
      <c r="L23" s="10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5" t="s">
        <v>38</v>
      </c>
      <c r="F24" s="33"/>
      <c r="G24" s="33"/>
      <c r="H24" s="33"/>
      <c r="I24" s="103" t="s">
        <v>29</v>
      </c>
      <c r="J24" s="105" t="s">
        <v>39</v>
      </c>
      <c r="K24" s="33"/>
      <c r="L24" s="10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3" t="s">
        <v>40</v>
      </c>
      <c r="E26" s="33"/>
      <c r="F26" s="33"/>
      <c r="G26" s="33"/>
      <c r="H26" s="33"/>
      <c r="I26" s="33"/>
      <c r="J26" s="33"/>
      <c r="K26" s="33"/>
      <c r="L26" s="10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7"/>
      <c r="B27" s="108"/>
      <c r="C27" s="107"/>
      <c r="D27" s="107"/>
      <c r="E27" s="345" t="s">
        <v>19</v>
      </c>
      <c r="F27" s="345"/>
      <c r="G27" s="345"/>
      <c r="H27" s="34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0"/>
      <c r="E29" s="110"/>
      <c r="F29" s="110"/>
      <c r="G29" s="110"/>
      <c r="H29" s="110"/>
      <c r="I29" s="110"/>
      <c r="J29" s="110"/>
      <c r="K29" s="110"/>
      <c r="L29" s="10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1" t="s">
        <v>42</v>
      </c>
      <c r="E30" s="33"/>
      <c r="F30" s="33"/>
      <c r="G30" s="33"/>
      <c r="H30" s="33"/>
      <c r="I30" s="33"/>
      <c r="J30" s="112">
        <f>ROUND(J81, 2)</f>
        <v>0</v>
      </c>
      <c r="K30" s="33"/>
      <c r="L30" s="10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0"/>
      <c r="E31" s="110"/>
      <c r="F31" s="110"/>
      <c r="G31" s="110"/>
      <c r="H31" s="110"/>
      <c r="I31" s="110"/>
      <c r="J31" s="110"/>
      <c r="K31" s="110"/>
      <c r="L31" s="10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3" t="s">
        <v>44</v>
      </c>
      <c r="G32" s="33"/>
      <c r="H32" s="33"/>
      <c r="I32" s="113" t="s">
        <v>43</v>
      </c>
      <c r="J32" s="113" t="s">
        <v>45</v>
      </c>
      <c r="K32" s="33"/>
      <c r="L32" s="10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4" t="s">
        <v>46</v>
      </c>
      <c r="E33" s="103" t="s">
        <v>47</v>
      </c>
      <c r="F33" s="115">
        <f>ROUND((SUM(BE81:BE84)),  2)</f>
        <v>0</v>
      </c>
      <c r="G33" s="33"/>
      <c r="H33" s="33"/>
      <c r="I33" s="116">
        <v>0.21</v>
      </c>
      <c r="J33" s="115">
        <f>ROUND(((SUM(BE81:BE84))*I33),  2)</f>
        <v>0</v>
      </c>
      <c r="K33" s="33"/>
      <c r="L33" s="10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3" t="s">
        <v>48</v>
      </c>
      <c r="F34" s="115">
        <f>ROUND((SUM(BF81:BF84)),  2)</f>
        <v>0</v>
      </c>
      <c r="G34" s="33"/>
      <c r="H34" s="33"/>
      <c r="I34" s="116">
        <v>0.15</v>
      </c>
      <c r="J34" s="115">
        <f>ROUND(((SUM(BF81:BF84))*I34),  2)</f>
        <v>0</v>
      </c>
      <c r="K34" s="33"/>
      <c r="L34" s="10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3" t="s">
        <v>49</v>
      </c>
      <c r="F35" s="115">
        <f>ROUND((SUM(BG81:BG84)),  2)</f>
        <v>0</v>
      </c>
      <c r="G35" s="33"/>
      <c r="H35" s="33"/>
      <c r="I35" s="116">
        <v>0.21</v>
      </c>
      <c r="J35" s="115">
        <f>0</f>
        <v>0</v>
      </c>
      <c r="K35" s="33"/>
      <c r="L35" s="10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3" t="s">
        <v>50</v>
      </c>
      <c r="F36" s="115">
        <f>ROUND((SUM(BH81:BH84)),  2)</f>
        <v>0</v>
      </c>
      <c r="G36" s="33"/>
      <c r="H36" s="33"/>
      <c r="I36" s="116">
        <v>0.15</v>
      </c>
      <c r="J36" s="115">
        <f>0</f>
        <v>0</v>
      </c>
      <c r="K36" s="33"/>
      <c r="L36" s="10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3" t="s">
        <v>51</v>
      </c>
      <c r="F37" s="115">
        <f>ROUND((SUM(BI81:BI84)),  2)</f>
        <v>0</v>
      </c>
      <c r="G37" s="33"/>
      <c r="H37" s="33"/>
      <c r="I37" s="116">
        <v>0</v>
      </c>
      <c r="J37" s="115">
        <f>0</f>
        <v>0</v>
      </c>
      <c r="K37" s="33"/>
      <c r="L37" s="10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7"/>
      <c r="D39" s="118" t="s">
        <v>52</v>
      </c>
      <c r="E39" s="119"/>
      <c r="F39" s="119"/>
      <c r="G39" s="120" t="s">
        <v>53</v>
      </c>
      <c r="H39" s="121" t="s">
        <v>54</v>
      </c>
      <c r="I39" s="119"/>
      <c r="J39" s="122">
        <f>SUM(J30:J37)</f>
        <v>0</v>
      </c>
      <c r="K39" s="123"/>
      <c r="L39" s="10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91</v>
      </c>
      <c r="D45" s="35"/>
      <c r="E45" s="35"/>
      <c r="F45" s="35"/>
      <c r="G45" s="35"/>
      <c r="H45" s="35"/>
      <c r="I45" s="35"/>
      <c r="J45" s="35"/>
      <c r="K45" s="35"/>
      <c r="L45" s="104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4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4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9" t="str">
        <f>E7</f>
        <v>Oprava chodníku vč. výměny kabelu VO u silnice I/59, k.ú.Petřvald ÚSEK 2 - Hlavní výdaje</v>
      </c>
      <c r="F48" s="350"/>
      <c r="G48" s="350"/>
      <c r="H48" s="350"/>
      <c r="I48" s="35"/>
      <c r="J48" s="35"/>
      <c r="K48" s="35"/>
      <c r="L48" s="104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532</v>
      </c>
      <c r="D49" s="35"/>
      <c r="E49" s="35"/>
      <c r="F49" s="35"/>
      <c r="G49" s="35"/>
      <c r="H49" s="35"/>
      <c r="I49" s="35"/>
      <c r="J49" s="35"/>
      <c r="K49" s="35"/>
      <c r="L49" s="104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0" t="str">
        <f>E9</f>
        <v>SO 02 - Výměna kabelů VO - úsek 2</v>
      </c>
      <c r="F50" s="346"/>
      <c r="G50" s="346"/>
      <c r="H50" s="346"/>
      <c r="I50" s="35"/>
      <c r="J50" s="35"/>
      <c r="K50" s="35"/>
      <c r="L50" s="104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4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Petřvald</v>
      </c>
      <c r="G52" s="35"/>
      <c r="H52" s="35"/>
      <c r="I52" s="28" t="s">
        <v>23</v>
      </c>
      <c r="J52" s="58" t="str">
        <f>IF(J12="","",J12)</f>
        <v>24. 4. 2023</v>
      </c>
      <c r="K52" s="35"/>
      <c r="L52" s="10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4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Petřvald</v>
      </c>
      <c r="G54" s="35"/>
      <c r="H54" s="35"/>
      <c r="I54" s="28" t="s">
        <v>33</v>
      </c>
      <c r="J54" s="31" t="str">
        <f>E21</f>
        <v xml:space="preserve"> </v>
      </c>
      <c r="K54" s="35"/>
      <c r="L54" s="104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>PROINK s.r.o.</v>
      </c>
      <c r="K55" s="35"/>
      <c r="L55" s="104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4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4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1" t="s">
        <v>74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4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94</v>
      </c>
    </row>
    <row r="60" spans="1:47" s="9" customFormat="1" ht="24.95" customHeight="1">
      <c r="B60" s="132"/>
      <c r="C60" s="133"/>
      <c r="D60" s="134" t="s">
        <v>534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3" customFormat="1" ht="19.899999999999999" customHeight="1">
      <c r="B61" s="208"/>
      <c r="C61" s="209"/>
      <c r="D61" s="210" t="s">
        <v>535</v>
      </c>
      <c r="E61" s="211"/>
      <c r="F61" s="211"/>
      <c r="G61" s="211"/>
      <c r="H61" s="211"/>
      <c r="I61" s="211"/>
      <c r="J61" s="212">
        <f>J83</f>
        <v>0</v>
      </c>
      <c r="K61" s="209"/>
      <c r="L61" s="213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4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4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4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102</v>
      </c>
      <c r="D68" s="35"/>
      <c r="E68" s="35"/>
      <c r="F68" s="35"/>
      <c r="G68" s="35"/>
      <c r="H68" s="35"/>
      <c r="I68" s="35"/>
      <c r="J68" s="35"/>
      <c r="K68" s="35"/>
      <c r="L68" s="104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4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4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49" t="str">
        <f>E7</f>
        <v>Oprava chodníku vč. výměny kabelu VO u silnice I/59, k.ú.Petřvald ÚSEK 2 - Hlavní výdaje</v>
      </c>
      <c r="F71" s="350"/>
      <c r="G71" s="350"/>
      <c r="H71" s="350"/>
      <c r="I71" s="35"/>
      <c r="J71" s="35"/>
      <c r="K71" s="35"/>
      <c r="L71" s="104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532</v>
      </c>
      <c r="D72" s="35"/>
      <c r="E72" s="35"/>
      <c r="F72" s="35"/>
      <c r="G72" s="35"/>
      <c r="H72" s="35"/>
      <c r="I72" s="35"/>
      <c r="J72" s="35"/>
      <c r="K72" s="35"/>
      <c r="L72" s="104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20" t="str">
        <f>E9</f>
        <v>SO 02 - Výměna kabelů VO - úsek 2</v>
      </c>
      <c r="F73" s="346"/>
      <c r="G73" s="346"/>
      <c r="H73" s="346"/>
      <c r="I73" s="35"/>
      <c r="J73" s="35"/>
      <c r="K73" s="35"/>
      <c r="L73" s="10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Petřvald</v>
      </c>
      <c r="G75" s="35"/>
      <c r="H75" s="35"/>
      <c r="I75" s="28" t="s">
        <v>23</v>
      </c>
      <c r="J75" s="58" t="str">
        <f>IF(J12="","",J12)</f>
        <v>24. 4. 2023</v>
      </c>
      <c r="K75" s="35"/>
      <c r="L75" s="104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Petřvald</v>
      </c>
      <c r="G77" s="35"/>
      <c r="H77" s="35"/>
      <c r="I77" s="28" t="s">
        <v>33</v>
      </c>
      <c r="J77" s="31" t="str">
        <f>E21</f>
        <v xml:space="preserve"> </v>
      </c>
      <c r="K77" s="35"/>
      <c r="L77" s="10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28" t="s">
        <v>36</v>
      </c>
      <c r="J78" s="31" t="str">
        <f>E24</f>
        <v>PROINK s.r.o.</v>
      </c>
      <c r="K78" s="35"/>
      <c r="L78" s="104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4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>
      <c r="A80" s="138"/>
      <c r="B80" s="139"/>
      <c r="C80" s="140" t="s">
        <v>103</v>
      </c>
      <c r="D80" s="141" t="s">
        <v>61</v>
      </c>
      <c r="E80" s="141" t="s">
        <v>57</v>
      </c>
      <c r="F80" s="141" t="s">
        <v>58</v>
      </c>
      <c r="G80" s="141" t="s">
        <v>104</v>
      </c>
      <c r="H80" s="141" t="s">
        <v>105</v>
      </c>
      <c r="I80" s="141" t="s">
        <v>106</v>
      </c>
      <c r="J80" s="141" t="s">
        <v>93</v>
      </c>
      <c r="K80" s="142" t="s">
        <v>107</v>
      </c>
      <c r="L80" s="143"/>
      <c r="M80" s="67" t="s">
        <v>19</v>
      </c>
      <c r="N80" s="68" t="s">
        <v>46</v>
      </c>
      <c r="O80" s="68" t="s">
        <v>108</v>
      </c>
      <c r="P80" s="68" t="s">
        <v>109</v>
      </c>
      <c r="Q80" s="68" t="s">
        <v>110</v>
      </c>
      <c r="R80" s="68" t="s">
        <v>111</v>
      </c>
      <c r="S80" s="68" t="s">
        <v>112</v>
      </c>
      <c r="T80" s="69" t="s">
        <v>113</v>
      </c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8"/>
    </row>
    <row r="81" spans="1:65" s="2" customFormat="1" ht="22.9" customHeight="1">
      <c r="A81" s="33"/>
      <c r="B81" s="34"/>
      <c r="C81" s="74" t="s">
        <v>114</v>
      </c>
      <c r="D81" s="35"/>
      <c r="E81" s="35"/>
      <c r="F81" s="35"/>
      <c r="G81" s="35"/>
      <c r="H81" s="35"/>
      <c r="I81" s="35"/>
      <c r="J81" s="144">
        <f>BK81</f>
        <v>0</v>
      </c>
      <c r="K81" s="35"/>
      <c r="L81" s="38"/>
      <c r="M81" s="70"/>
      <c r="N81" s="145"/>
      <c r="O81" s="71"/>
      <c r="P81" s="146">
        <f>P82</f>
        <v>0</v>
      </c>
      <c r="Q81" s="71"/>
      <c r="R81" s="146">
        <f>R82</f>
        <v>0</v>
      </c>
      <c r="S81" s="71"/>
      <c r="T81" s="147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75</v>
      </c>
      <c r="AU81" s="16" t="s">
        <v>94</v>
      </c>
      <c r="BK81" s="148">
        <f>BK82</f>
        <v>0</v>
      </c>
    </row>
    <row r="82" spans="1:65" s="11" customFormat="1" ht="25.9" customHeight="1">
      <c r="B82" s="149"/>
      <c r="C82" s="150"/>
      <c r="D82" s="151" t="s">
        <v>75</v>
      </c>
      <c r="E82" s="152" t="s">
        <v>536</v>
      </c>
      <c r="F82" s="152" t="s">
        <v>537</v>
      </c>
      <c r="G82" s="150"/>
      <c r="H82" s="150"/>
      <c r="I82" s="153"/>
      <c r="J82" s="154">
        <f>BK82</f>
        <v>0</v>
      </c>
      <c r="K82" s="150"/>
      <c r="L82" s="155"/>
      <c r="M82" s="156"/>
      <c r="N82" s="157"/>
      <c r="O82" s="157"/>
      <c r="P82" s="158">
        <f>P83</f>
        <v>0</v>
      </c>
      <c r="Q82" s="157"/>
      <c r="R82" s="158">
        <f>R83</f>
        <v>0</v>
      </c>
      <c r="S82" s="157"/>
      <c r="T82" s="159">
        <f>T83</f>
        <v>0</v>
      </c>
      <c r="AR82" s="160" t="s">
        <v>123</v>
      </c>
      <c r="AT82" s="161" t="s">
        <v>75</v>
      </c>
      <c r="AU82" s="161" t="s">
        <v>76</v>
      </c>
      <c r="AY82" s="160" t="s">
        <v>117</v>
      </c>
      <c r="BK82" s="162">
        <f>BK83</f>
        <v>0</v>
      </c>
    </row>
    <row r="83" spans="1:65" s="11" customFormat="1" ht="22.9" customHeight="1">
      <c r="B83" s="149"/>
      <c r="C83" s="150"/>
      <c r="D83" s="151" t="s">
        <v>75</v>
      </c>
      <c r="E83" s="214" t="s">
        <v>538</v>
      </c>
      <c r="F83" s="214" t="s">
        <v>539</v>
      </c>
      <c r="G83" s="150"/>
      <c r="H83" s="150"/>
      <c r="I83" s="153"/>
      <c r="J83" s="215">
        <f>BK83</f>
        <v>0</v>
      </c>
      <c r="K83" s="150"/>
      <c r="L83" s="155"/>
      <c r="M83" s="156"/>
      <c r="N83" s="157"/>
      <c r="O83" s="157"/>
      <c r="P83" s="158">
        <f>P84</f>
        <v>0</v>
      </c>
      <c r="Q83" s="157"/>
      <c r="R83" s="158">
        <f>R84</f>
        <v>0</v>
      </c>
      <c r="S83" s="157"/>
      <c r="T83" s="159">
        <f>T84</f>
        <v>0</v>
      </c>
      <c r="AR83" s="160" t="s">
        <v>123</v>
      </c>
      <c r="AT83" s="161" t="s">
        <v>75</v>
      </c>
      <c r="AU83" s="161" t="s">
        <v>81</v>
      </c>
      <c r="AY83" s="160" t="s">
        <v>117</v>
      </c>
      <c r="BK83" s="162">
        <f>BK84</f>
        <v>0</v>
      </c>
    </row>
    <row r="84" spans="1:65" s="2" customFormat="1" ht="16.5" customHeight="1">
      <c r="A84" s="33"/>
      <c r="B84" s="34"/>
      <c r="C84" s="163" t="s">
        <v>81</v>
      </c>
      <c r="D84" s="163" t="s">
        <v>118</v>
      </c>
      <c r="E84" s="164" t="s">
        <v>540</v>
      </c>
      <c r="F84" s="165" t="s">
        <v>540</v>
      </c>
      <c r="G84" s="166" t="s">
        <v>540</v>
      </c>
      <c r="H84" s="167">
        <v>1</v>
      </c>
      <c r="I84" s="168"/>
      <c r="J84" s="169">
        <f>ROUND(I84*H84,2)</f>
        <v>0</v>
      </c>
      <c r="K84" s="165" t="s">
        <v>19</v>
      </c>
      <c r="L84" s="38"/>
      <c r="M84" s="216" t="s">
        <v>19</v>
      </c>
      <c r="N84" s="217" t="s">
        <v>47</v>
      </c>
      <c r="O84" s="206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4" t="s">
        <v>541</v>
      </c>
      <c r="AT84" s="174" t="s">
        <v>118</v>
      </c>
      <c r="AU84" s="174" t="s">
        <v>86</v>
      </c>
      <c r="AY84" s="16" t="s">
        <v>117</v>
      </c>
      <c r="BE84" s="175">
        <f>IF(N84="základní",J84,0)</f>
        <v>0</v>
      </c>
      <c r="BF84" s="175">
        <f>IF(N84="snížená",J84,0)</f>
        <v>0</v>
      </c>
      <c r="BG84" s="175">
        <f>IF(N84="zákl. přenesená",J84,0)</f>
        <v>0</v>
      </c>
      <c r="BH84" s="175">
        <f>IF(N84="sníž. přenesená",J84,0)</f>
        <v>0</v>
      </c>
      <c r="BI84" s="175">
        <f>IF(N84="nulová",J84,0)</f>
        <v>0</v>
      </c>
      <c r="BJ84" s="16" t="s">
        <v>81</v>
      </c>
      <c r="BK84" s="175">
        <f>ROUND(I84*H84,2)</f>
        <v>0</v>
      </c>
      <c r="BL84" s="16" t="s">
        <v>541</v>
      </c>
      <c r="BM84" s="174" t="s">
        <v>542</v>
      </c>
    </row>
    <row r="85" spans="1:65" s="2" customFormat="1" ht="6.95" customHeight="1">
      <c r="A85" s="33"/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38"/>
      <c r="M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</sheetData>
  <sheetProtection algorithmName="SHA-512" hashValue="zCR866keh0qrrigzVuV9Emdsf1teHHG7gf62I2SP5RKsLNJvttVWpG8/ii9uarmqDadTK2zK7uzP74Kv9zNsrw==" saltValue="z6wuW8M3mBjQa2vjfQnqCdccsvyJ6mV7XCrE4yUGWzZzXUFuexiuP1pzK3vGTnN5eYgrNsiUze0f7fcn4BRMJA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6" t="s">
        <v>89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9"/>
      <c r="AT3" s="16" t="s">
        <v>86</v>
      </c>
    </row>
    <row r="4" spans="1:46" s="1" customFormat="1" ht="24.95" customHeight="1">
      <c r="B4" s="19"/>
      <c r="D4" s="101" t="s">
        <v>90</v>
      </c>
      <c r="L4" s="19"/>
      <c r="M4" s="102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3" t="s">
        <v>16</v>
      </c>
      <c r="L6" s="19"/>
    </row>
    <row r="7" spans="1:46" s="1" customFormat="1" ht="16.5" customHeight="1">
      <c r="B7" s="19"/>
      <c r="E7" s="347" t="str">
        <f>'Rekapitulace stavby'!K6</f>
        <v>Oprava chodníku vč. výměny kabelu VO u silnice I/59, k.ú.Petřvald ÚSEK 2 - Hlavní výdaje</v>
      </c>
      <c r="F7" s="348"/>
      <c r="G7" s="348"/>
      <c r="H7" s="348"/>
      <c r="L7" s="19"/>
    </row>
    <row r="8" spans="1:46" s="2" customFormat="1" ht="12" customHeight="1">
      <c r="A8" s="33"/>
      <c r="B8" s="38"/>
      <c r="C8" s="33"/>
      <c r="D8" s="103" t="s">
        <v>532</v>
      </c>
      <c r="E8" s="33"/>
      <c r="F8" s="33"/>
      <c r="G8" s="33"/>
      <c r="H8" s="33"/>
      <c r="I8" s="33"/>
      <c r="J8" s="33"/>
      <c r="K8" s="33"/>
      <c r="L8" s="10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543</v>
      </c>
      <c r="F9" s="342"/>
      <c r="G9" s="342"/>
      <c r="H9" s="342"/>
      <c r="I9" s="33"/>
      <c r="J9" s="33"/>
      <c r="K9" s="33"/>
      <c r="L9" s="10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3" t="s">
        <v>18</v>
      </c>
      <c r="E11" s="33"/>
      <c r="F11" s="105" t="s">
        <v>19</v>
      </c>
      <c r="G11" s="33"/>
      <c r="H11" s="33"/>
      <c r="I11" s="103" t="s">
        <v>20</v>
      </c>
      <c r="J11" s="105" t="s">
        <v>19</v>
      </c>
      <c r="K11" s="33"/>
      <c r="L11" s="10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3" t="s">
        <v>21</v>
      </c>
      <c r="E12" s="33"/>
      <c r="F12" s="105" t="s">
        <v>22</v>
      </c>
      <c r="G12" s="33"/>
      <c r="H12" s="33"/>
      <c r="I12" s="103" t="s">
        <v>23</v>
      </c>
      <c r="J12" s="106" t="str">
        <f>'Rekapitulace stavby'!AN8</f>
        <v>24. 4. 2023</v>
      </c>
      <c r="K12" s="33"/>
      <c r="L12" s="10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3" t="s">
        <v>25</v>
      </c>
      <c r="E14" s="33"/>
      <c r="F14" s="33"/>
      <c r="G14" s="33"/>
      <c r="H14" s="33"/>
      <c r="I14" s="103" t="s">
        <v>26</v>
      </c>
      <c r="J14" s="105" t="s">
        <v>27</v>
      </c>
      <c r="K14" s="33"/>
      <c r="L14" s="10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5" t="s">
        <v>28</v>
      </c>
      <c r="F15" s="33"/>
      <c r="G15" s="33"/>
      <c r="H15" s="33"/>
      <c r="I15" s="103" t="s">
        <v>29</v>
      </c>
      <c r="J15" s="105" t="s">
        <v>30</v>
      </c>
      <c r="K15" s="33"/>
      <c r="L15" s="10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3" t="s">
        <v>31</v>
      </c>
      <c r="E17" s="33"/>
      <c r="F17" s="33"/>
      <c r="G17" s="33"/>
      <c r="H17" s="33"/>
      <c r="I17" s="103" t="s">
        <v>26</v>
      </c>
      <c r="J17" s="29" t="str">
        <f>'Rekapitulace stavby'!AN13</f>
        <v>Vyplň údaj</v>
      </c>
      <c r="K17" s="33"/>
      <c r="L17" s="10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3" t="s">
        <v>29</v>
      </c>
      <c r="J18" s="29" t="str">
        <f>'Rekapitulace stavby'!AN14</f>
        <v>Vyplň údaj</v>
      </c>
      <c r="K18" s="33"/>
      <c r="L18" s="10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3" t="s">
        <v>33</v>
      </c>
      <c r="E20" s="33"/>
      <c r="F20" s="33"/>
      <c r="G20" s="33"/>
      <c r="H20" s="33"/>
      <c r="I20" s="103" t="s">
        <v>26</v>
      </c>
      <c r="J20" s="105" t="str">
        <f>IF('Rekapitulace stavby'!AN16="","",'Rekapitulace stavby'!AN16)</f>
        <v/>
      </c>
      <c r="K20" s="33"/>
      <c r="L20" s="10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5" t="str">
        <f>IF('Rekapitulace stavby'!E17="","",'Rekapitulace stavby'!E17)</f>
        <v xml:space="preserve"> </v>
      </c>
      <c r="F21" s="33"/>
      <c r="G21" s="33"/>
      <c r="H21" s="33"/>
      <c r="I21" s="103" t="s">
        <v>29</v>
      </c>
      <c r="J21" s="105" t="str">
        <f>IF('Rekapitulace stavby'!AN17="","",'Rekapitulace stavby'!AN17)</f>
        <v/>
      </c>
      <c r="K21" s="33"/>
      <c r="L21" s="10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3" t="s">
        <v>36</v>
      </c>
      <c r="E23" s="33"/>
      <c r="F23" s="33"/>
      <c r="G23" s="33"/>
      <c r="H23" s="33"/>
      <c r="I23" s="103" t="s">
        <v>26</v>
      </c>
      <c r="J23" s="105" t="s">
        <v>37</v>
      </c>
      <c r="K23" s="33"/>
      <c r="L23" s="10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5" t="s">
        <v>38</v>
      </c>
      <c r="F24" s="33"/>
      <c r="G24" s="33"/>
      <c r="H24" s="33"/>
      <c r="I24" s="103" t="s">
        <v>29</v>
      </c>
      <c r="J24" s="105" t="s">
        <v>39</v>
      </c>
      <c r="K24" s="33"/>
      <c r="L24" s="10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3" t="s">
        <v>40</v>
      </c>
      <c r="E26" s="33"/>
      <c r="F26" s="33"/>
      <c r="G26" s="33"/>
      <c r="H26" s="33"/>
      <c r="I26" s="33"/>
      <c r="J26" s="33"/>
      <c r="K26" s="33"/>
      <c r="L26" s="10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7"/>
      <c r="B27" s="108"/>
      <c r="C27" s="107"/>
      <c r="D27" s="107"/>
      <c r="E27" s="345" t="s">
        <v>19</v>
      </c>
      <c r="F27" s="345"/>
      <c r="G27" s="345"/>
      <c r="H27" s="345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0"/>
      <c r="E29" s="110"/>
      <c r="F29" s="110"/>
      <c r="G29" s="110"/>
      <c r="H29" s="110"/>
      <c r="I29" s="110"/>
      <c r="J29" s="110"/>
      <c r="K29" s="110"/>
      <c r="L29" s="10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1" t="s">
        <v>42</v>
      </c>
      <c r="E30" s="33"/>
      <c r="F30" s="33"/>
      <c r="G30" s="33"/>
      <c r="H30" s="33"/>
      <c r="I30" s="33"/>
      <c r="J30" s="112">
        <f>ROUND(J79, 2)</f>
        <v>0</v>
      </c>
      <c r="K30" s="33"/>
      <c r="L30" s="10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0"/>
      <c r="E31" s="110"/>
      <c r="F31" s="110"/>
      <c r="G31" s="110"/>
      <c r="H31" s="110"/>
      <c r="I31" s="110"/>
      <c r="J31" s="110"/>
      <c r="K31" s="110"/>
      <c r="L31" s="10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3" t="s">
        <v>44</v>
      </c>
      <c r="G32" s="33"/>
      <c r="H32" s="33"/>
      <c r="I32" s="113" t="s">
        <v>43</v>
      </c>
      <c r="J32" s="113" t="s">
        <v>45</v>
      </c>
      <c r="K32" s="33"/>
      <c r="L32" s="10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4" t="s">
        <v>46</v>
      </c>
      <c r="E33" s="103" t="s">
        <v>47</v>
      </c>
      <c r="F33" s="115">
        <f>ROUND((SUM(BE79:BE87)),  2)</f>
        <v>0</v>
      </c>
      <c r="G33" s="33"/>
      <c r="H33" s="33"/>
      <c r="I33" s="116">
        <v>0.21</v>
      </c>
      <c r="J33" s="115">
        <f>ROUND(((SUM(BE79:BE87))*I33),  2)</f>
        <v>0</v>
      </c>
      <c r="K33" s="33"/>
      <c r="L33" s="10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3" t="s">
        <v>48</v>
      </c>
      <c r="F34" s="115">
        <f>ROUND((SUM(BF79:BF87)),  2)</f>
        <v>0</v>
      </c>
      <c r="G34" s="33"/>
      <c r="H34" s="33"/>
      <c r="I34" s="116">
        <v>0.15</v>
      </c>
      <c r="J34" s="115">
        <f>ROUND(((SUM(BF79:BF87))*I34),  2)</f>
        <v>0</v>
      </c>
      <c r="K34" s="33"/>
      <c r="L34" s="10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3" t="s">
        <v>49</v>
      </c>
      <c r="F35" s="115">
        <f>ROUND((SUM(BG79:BG87)),  2)</f>
        <v>0</v>
      </c>
      <c r="G35" s="33"/>
      <c r="H35" s="33"/>
      <c r="I35" s="116">
        <v>0.21</v>
      </c>
      <c r="J35" s="115">
        <f>0</f>
        <v>0</v>
      </c>
      <c r="K35" s="33"/>
      <c r="L35" s="10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3" t="s">
        <v>50</v>
      </c>
      <c r="F36" s="115">
        <f>ROUND((SUM(BH79:BH87)),  2)</f>
        <v>0</v>
      </c>
      <c r="G36" s="33"/>
      <c r="H36" s="33"/>
      <c r="I36" s="116">
        <v>0.15</v>
      </c>
      <c r="J36" s="115">
        <f>0</f>
        <v>0</v>
      </c>
      <c r="K36" s="33"/>
      <c r="L36" s="10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3" t="s">
        <v>51</v>
      </c>
      <c r="F37" s="115">
        <f>ROUND((SUM(BI79:BI87)),  2)</f>
        <v>0</v>
      </c>
      <c r="G37" s="33"/>
      <c r="H37" s="33"/>
      <c r="I37" s="116">
        <v>0</v>
      </c>
      <c r="J37" s="115">
        <f>0</f>
        <v>0</v>
      </c>
      <c r="K37" s="33"/>
      <c r="L37" s="10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7"/>
      <c r="D39" s="118" t="s">
        <v>52</v>
      </c>
      <c r="E39" s="119"/>
      <c r="F39" s="119"/>
      <c r="G39" s="120" t="s">
        <v>53</v>
      </c>
      <c r="H39" s="121" t="s">
        <v>54</v>
      </c>
      <c r="I39" s="119"/>
      <c r="J39" s="122">
        <f>SUM(J30:J37)</f>
        <v>0</v>
      </c>
      <c r="K39" s="123"/>
      <c r="L39" s="10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91</v>
      </c>
      <c r="D45" s="35"/>
      <c r="E45" s="35"/>
      <c r="F45" s="35"/>
      <c r="G45" s="35"/>
      <c r="H45" s="35"/>
      <c r="I45" s="35"/>
      <c r="J45" s="35"/>
      <c r="K45" s="35"/>
      <c r="L45" s="104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4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4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9" t="str">
        <f>E7</f>
        <v>Oprava chodníku vč. výměny kabelu VO u silnice I/59, k.ú.Petřvald ÚSEK 2 - Hlavní výdaje</v>
      </c>
      <c r="F48" s="350"/>
      <c r="G48" s="350"/>
      <c r="H48" s="350"/>
      <c r="I48" s="35"/>
      <c r="J48" s="35"/>
      <c r="K48" s="35"/>
      <c r="L48" s="104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532</v>
      </c>
      <c r="D49" s="35"/>
      <c r="E49" s="35"/>
      <c r="F49" s="35"/>
      <c r="G49" s="35"/>
      <c r="H49" s="35"/>
      <c r="I49" s="35"/>
      <c r="J49" s="35"/>
      <c r="K49" s="35"/>
      <c r="L49" s="104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0" t="str">
        <f>E9</f>
        <v>VON - Vedlejší a ostatní náklady</v>
      </c>
      <c r="F50" s="346"/>
      <c r="G50" s="346"/>
      <c r="H50" s="346"/>
      <c r="I50" s="35"/>
      <c r="J50" s="35"/>
      <c r="K50" s="35"/>
      <c r="L50" s="104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4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Petřvald</v>
      </c>
      <c r="G52" s="35"/>
      <c r="H52" s="35"/>
      <c r="I52" s="28" t="s">
        <v>23</v>
      </c>
      <c r="J52" s="58" t="str">
        <f>IF(J12="","",J12)</f>
        <v>24. 4. 2023</v>
      </c>
      <c r="K52" s="35"/>
      <c r="L52" s="10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4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Petřvald</v>
      </c>
      <c r="G54" s="35"/>
      <c r="H54" s="35"/>
      <c r="I54" s="28" t="s">
        <v>33</v>
      </c>
      <c r="J54" s="31" t="str">
        <f>E21</f>
        <v xml:space="preserve"> </v>
      </c>
      <c r="K54" s="35"/>
      <c r="L54" s="104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36</v>
      </c>
      <c r="J55" s="31" t="str">
        <f>E24</f>
        <v>PROINK s.r.o.</v>
      </c>
      <c r="K55" s="35"/>
      <c r="L55" s="104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4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8" t="s">
        <v>92</v>
      </c>
      <c r="D57" s="129"/>
      <c r="E57" s="129"/>
      <c r="F57" s="129"/>
      <c r="G57" s="129"/>
      <c r="H57" s="129"/>
      <c r="I57" s="129"/>
      <c r="J57" s="130" t="s">
        <v>93</v>
      </c>
      <c r="K57" s="129"/>
      <c r="L57" s="104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4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1" t="s">
        <v>74</v>
      </c>
      <c r="D59" s="35"/>
      <c r="E59" s="35"/>
      <c r="F59" s="35"/>
      <c r="G59" s="35"/>
      <c r="H59" s="35"/>
      <c r="I59" s="35"/>
      <c r="J59" s="76">
        <f>J79</f>
        <v>0</v>
      </c>
      <c r="K59" s="35"/>
      <c r="L59" s="104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94</v>
      </c>
    </row>
    <row r="60" spans="1:47" s="2" customFormat="1" ht="21.7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04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10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pans="1:65" s="2" customFormat="1" ht="6.95" customHeight="1">
      <c r="A65" s="33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24.95" customHeight="1">
      <c r="A66" s="33"/>
      <c r="B66" s="34"/>
      <c r="C66" s="22" t="s">
        <v>102</v>
      </c>
      <c r="D66" s="35"/>
      <c r="E66" s="35"/>
      <c r="F66" s="35"/>
      <c r="G66" s="35"/>
      <c r="H66" s="35"/>
      <c r="I66" s="35"/>
      <c r="J66" s="35"/>
      <c r="K66" s="35"/>
      <c r="L66" s="104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6.9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4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12" customHeight="1">
      <c r="A68" s="33"/>
      <c r="B68" s="34"/>
      <c r="C68" s="28" t="s">
        <v>16</v>
      </c>
      <c r="D68" s="35"/>
      <c r="E68" s="35"/>
      <c r="F68" s="35"/>
      <c r="G68" s="35"/>
      <c r="H68" s="35"/>
      <c r="I68" s="35"/>
      <c r="J68" s="35"/>
      <c r="K68" s="35"/>
      <c r="L68" s="104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6.5" customHeight="1">
      <c r="A69" s="33"/>
      <c r="B69" s="34"/>
      <c r="C69" s="35"/>
      <c r="D69" s="35"/>
      <c r="E69" s="349" t="str">
        <f>E7</f>
        <v>Oprava chodníku vč. výměny kabelu VO u silnice I/59, k.ú.Petřvald ÚSEK 2 - Hlavní výdaje</v>
      </c>
      <c r="F69" s="350"/>
      <c r="G69" s="350"/>
      <c r="H69" s="350"/>
      <c r="I69" s="35"/>
      <c r="J69" s="35"/>
      <c r="K69" s="35"/>
      <c r="L69" s="104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12" customHeight="1">
      <c r="A70" s="33"/>
      <c r="B70" s="34"/>
      <c r="C70" s="28" t="s">
        <v>532</v>
      </c>
      <c r="D70" s="35"/>
      <c r="E70" s="35"/>
      <c r="F70" s="35"/>
      <c r="G70" s="35"/>
      <c r="H70" s="35"/>
      <c r="I70" s="35"/>
      <c r="J70" s="35"/>
      <c r="K70" s="35"/>
      <c r="L70" s="104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6.5" customHeight="1">
      <c r="A71" s="33"/>
      <c r="B71" s="34"/>
      <c r="C71" s="35"/>
      <c r="D71" s="35"/>
      <c r="E71" s="320" t="str">
        <f>E9</f>
        <v>VON - Vedlejší a ostatní náklady</v>
      </c>
      <c r="F71" s="346"/>
      <c r="G71" s="346"/>
      <c r="H71" s="346"/>
      <c r="I71" s="35"/>
      <c r="J71" s="35"/>
      <c r="K71" s="35"/>
      <c r="L71" s="104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4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2" customHeight="1">
      <c r="A73" s="33"/>
      <c r="B73" s="34"/>
      <c r="C73" s="28" t="s">
        <v>21</v>
      </c>
      <c r="D73" s="35"/>
      <c r="E73" s="35"/>
      <c r="F73" s="26" t="str">
        <f>F12</f>
        <v>Petřvald</v>
      </c>
      <c r="G73" s="35"/>
      <c r="H73" s="35"/>
      <c r="I73" s="28" t="s">
        <v>23</v>
      </c>
      <c r="J73" s="58" t="str">
        <f>IF(J12="","",J12)</f>
        <v>24. 4. 2023</v>
      </c>
      <c r="K73" s="35"/>
      <c r="L73" s="10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5" s="2" customFormat="1" ht="15.2" customHeight="1">
      <c r="A75" s="33"/>
      <c r="B75" s="34"/>
      <c r="C75" s="28" t="s">
        <v>25</v>
      </c>
      <c r="D75" s="35"/>
      <c r="E75" s="35"/>
      <c r="F75" s="26" t="str">
        <f>E15</f>
        <v>Město Petřvald</v>
      </c>
      <c r="G75" s="35"/>
      <c r="H75" s="35"/>
      <c r="I75" s="28" t="s">
        <v>33</v>
      </c>
      <c r="J75" s="31" t="str">
        <f>E21</f>
        <v xml:space="preserve"> </v>
      </c>
      <c r="K75" s="35"/>
      <c r="L75" s="104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5" s="2" customFormat="1" ht="15.2" customHeight="1">
      <c r="A76" s="33"/>
      <c r="B76" s="34"/>
      <c r="C76" s="28" t="s">
        <v>31</v>
      </c>
      <c r="D76" s="35"/>
      <c r="E76" s="35"/>
      <c r="F76" s="26" t="str">
        <f>IF(E18="","",E18)</f>
        <v>Vyplň údaj</v>
      </c>
      <c r="G76" s="35"/>
      <c r="H76" s="35"/>
      <c r="I76" s="28" t="s">
        <v>36</v>
      </c>
      <c r="J76" s="31" t="str">
        <f>E24</f>
        <v>PROINK s.r.o.</v>
      </c>
      <c r="K76" s="35"/>
      <c r="L76" s="10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5" s="2" customFormat="1" ht="10.3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5" s="10" customFormat="1" ht="29.25" customHeight="1">
      <c r="A78" s="138"/>
      <c r="B78" s="139"/>
      <c r="C78" s="140" t="s">
        <v>103</v>
      </c>
      <c r="D78" s="141" t="s">
        <v>61</v>
      </c>
      <c r="E78" s="141" t="s">
        <v>57</v>
      </c>
      <c r="F78" s="141" t="s">
        <v>58</v>
      </c>
      <c r="G78" s="141" t="s">
        <v>104</v>
      </c>
      <c r="H78" s="141" t="s">
        <v>105</v>
      </c>
      <c r="I78" s="141" t="s">
        <v>106</v>
      </c>
      <c r="J78" s="141" t="s">
        <v>93</v>
      </c>
      <c r="K78" s="142" t="s">
        <v>107</v>
      </c>
      <c r="L78" s="143"/>
      <c r="M78" s="67" t="s">
        <v>19</v>
      </c>
      <c r="N78" s="68" t="s">
        <v>46</v>
      </c>
      <c r="O78" s="68" t="s">
        <v>108</v>
      </c>
      <c r="P78" s="68" t="s">
        <v>109</v>
      </c>
      <c r="Q78" s="68" t="s">
        <v>110</v>
      </c>
      <c r="R78" s="68" t="s">
        <v>111</v>
      </c>
      <c r="S78" s="68" t="s">
        <v>112</v>
      </c>
      <c r="T78" s="69" t="s">
        <v>113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3"/>
      <c r="B79" s="34"/>
      <c r="C79" s="74" t="s">
        <v>114</v>
      </c>
      <c r="D79" s="35"/>
      <c r="E79" s="35"/>
      <c r="F79" s="35"/>
      <c r="G79" s="35"/>
      <c r="H79" s="35"/>
      <c r="I79" s="35"/>
      <c r="J79" s="144">
        <f>BK79</f>
        <v>0</v>
      </c>
      <c r="K79" s="35"/>
      <c r="L79" s="38"/>
      <c r="M79" s="70"/>
      <c r="N79" s="145"/>
      <c r="O79" s="71"/>
      <c r="P79" s="146">
        <f>SUM(P80:P87)</f>
        <v>0</v>
      </c>
      <c r="Q79" s="71"/>
      <c r="R79" s="146">
        <f>SUM(R80:R87)</f>
        <v>0</v>
      </c>
      <c r="S79" s="71"/>
      <c r="T79" s="147">
        <f>SUM(T80:T87)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6" t="s">
        <v>75</v>
      </c>
      <c r="AU79" s="16" t="s">
        <v>94</v>
      </c>
      <c r="BK79" s="148">
        <f>SUM(BK80:BK87)</f>
        <v>0</v>
      </c>
    </row>
    <row r="80" spans="1:65" s="2" customFormat="1" ht="16.5" customHeight="1">
      <c r="A80" s="33"/>
      <c r="B80" s="34"/>
      <c r="C80" s="163" t="s">
        <v>81</v>
      </c>
      <c r="D80" s="163" t="s">
        <v>118</v>
      </c>
      <c r="E80" s="164" t="s">
        <v>81</v>
      </c>
      <c r="F80" s="165" t="s">
        <v>544</v>
      </c>
      <c r="G80" s="166" t="s">
        <v>545</v>
      </c>
      <c r="H80" s="167">
        <v>1</v>
      </c>
      <c r="I80" s="168"/>
      <c r="J80" s="169">
        <f t="shared" ref="J80:J85" si="0">ROUND(I80*H80,2)</f>
        <v>0</v>
      </c>
      <c r="K80" s="165" t="s">
        <v>19</v>
      </c>
      <c r="L80" s="38"/>
      <c r="M80" s="170" t="s">
        <v>19</v>
      </c>
      <c r="N80" s="171" t="s">
        <v>47</v>
      </c>
      <c r="O80" s="63"/>
      <c r="P80" s="172">
        <f t="shared" ref="P80:P85" si="1">O80*H80</f>
        <v>0</v>
      </c>
      <c r="Q80" s="172">
        <v>0</v>
      </c>
      <c r="R80" s="172">
        <f t="shared" ref="R80:R85" si="2">Q80*H80</f>
        <v>0</v>
      </c>
      <c r="S80" s="172">
        <v>0</v>
      </c>
      <c r="T80" s="173">
        <f t="shared" ref="T80:T85" si="3"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74" t="s">
        <v>123</v>
      </c>
      <c r="AT80" s="174" t="s">
        <v>118</v>
      </c>
      <c r="AU80" s="174" t="s">
        <v>76</v>
      </c>
      <c r="AY80" s="16" t="s">
        <v>117</v>
      </c>
      <c r="BE80" s="175">
        <f t="shared" ref="BE80:BE85" si="4">IF(N80="základní",J80,0)</f>
        <v>0</v>
      </c>
      <c r="BF80" s="175">
        <f t="shared" ref="BF80:BF85" si="5">IF(N80="snížená",J80,0)</f>
        <v>0</v>
      </c>
      <c r="BG80" s="175">
        <f t="shared" ref="BG80:BG85" si="6">IF(N80="zákl. přenesená",J80,0)</f>
        <v>0</v>
      </c>
      <c r="BH80" s="175">
        <f t="shared" ref="BH80:BH85" si="7">IF(N80="sníž. přenesená",J80,0)</f>
        <v>0</v>
      </c>
      <c r="BI80" s="175">
        <f t="shared" ref="BI80:BI85" si="8">IF(N80="nulová",J80,0)</f>
        <v>0</v>
      </c>
      <c r="BJ80" s="16" t="s">
        <v>81</v>
      </c>
      <c r="BK80" s="175">
        <f t="shared" ref="BK80:BK85" si="9">ROUND(I80*H80,2)</f>
        <v>0</v>
      </c>
      <c r="BL80" s="16" t="s">
        <v>123</v>
      </c>
      <c r="BM80" s="174" t="s">
        <v>546</v>
      </c>
    </row>
    <row r="81" spans="1:65" s="2" customFormat="1" ht="16.5" customHeight="1">
      <c r="A81" s="33"/>
      <c r="B81" s="34"/>
      <c r="C81" s="163" t="s">
        <v>86</v>
      </c>
      <c r="D81" s="163" t="s">
        <v>118</v>
      </c>
      <c r="E81" s="164" t="s">
        <v>86</v>
      </c>
      <c r="F81" s="165" t="s">
        <v>547</v>
      </c>
      <c r="G81" s="166" t="s">
        <v>545</v>
      </c>
      <c r="H81" s="167">
        <v>1</v>
      </c>
      <c r="I81" s="168"/>
      <c r="J81" s="169">
        <f t="shared" si="0"/>
        <v>0</v>
      </c>
      <c r="K81" s="165" t="s">
        <v>19</v>
      </c>
      <c r="L81" s="38"/>
      <c r="M81" s="170" t="s">
        <v>19</v>
      </c>
      <c r="N81" s="171" t="s">
        <v>47</v>
      </c>
      <c r="O81" s="63"/>
      <c r="P81" s="172">
        <f t="shared" si="1"/>
        <v>0</v>
      </c>
      <c r="Q81" s="172">
        <v>0</v>
      </c>
      <c r="R81" s="172">
        <f t="shared" si="2"/>
        <v>0</v>
      </c>
      <c r="S81" s="172">
        <v>0</v>
      </c>
      <c r="T81" s="173">
        <f t="shared" si="3"/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R81" s="174" t="s">
        <v>123</v>
      </c>
      <c r="AT81" s="174" t="s">
        <v>118</v>
      </c>
      <c r="AU81" s="174" t="s">
        <v>76</v>
      </c>
      <c r="AY81" s="16" t="s">
        <v>117</v>
      </c>
      <c r="BE81" s="175">
        <f t="shared" si="4"/>
        <v>0</v>
      </c>
      <c r="BF81" s="175">
        <f t="shared" si="5"/>
        <v>0</v>
      </c>
      <c r="BG81" s="175">
        <f t="shared" si="6"/>
        <v>0</v>
      </c>
      <c r="BH81" s="175">
        <f t="shared" si="7"/>
        <v>0</v>
      </c>
      <c r="BI81" s="175">
        <f t="shared" si="8"/>
        <v>0</v>
      </c>
      <c r="BJ81" s="16" t="s">
        <v>81</v>
      </c>
      <c r="BK81" s="175">
        <f t="shared" si="9"/>
        <v>0</v>
      </c>
      <c r="BL81" s="16" t="s">
        <v>123</v>
      </c>
      <c r="BM81" s="174" t="s">
        <v>548</v>
      </c>
    </row>
    <row r="82" spans="1:65" s="2" customFormat="1" ht="16.5" customHeight="1">
      <c r="A82" s="33"/>
      <c r="B82" s="34"/>
      <c r="C82" s="163" t="s">
        <v>132</v>
      </c>
      <c r="D82" s="163" t="s">
        <v>118</v>
      </c>
      <c r="E82" s="164" t="s">
        <v>132</v>
      </c>
      <c r="F82" s="165" t="s">
        <v>549</v>
      </c>
      <c r="G82" s="166" t="s">
        <v>545</v>
      </c>
      <c r="H82" s="167">
        <v>1</v>
      </c>
      <c r="I82" s="168"/>
      <c r="J82" s="169">
        <f t="shared" si="0"/>
        <v>0</v>
      </c>
      <c r="K82" s="165" t="s">
        <v>19</v>
      </c>
      <c r="L82" s="38"/>
      <c r="M82" s="170" t="s">
        <v>19</v>
      </c>
      <c r="N82" s="171" t="s">
        <v>47</v>
      </c>
      <c r="O82" s="63"/>
      <c r="P82" s="172">
        <f t="shared" si="1"/>
        <v>0</v>
      </c>
      <c r="Q82" s="172">
        <v>0</v>
      </c>
      <c r="R82" s="172">
        <f t="shared" si="2"/>
        <v>0</v>
      </c>
      <c r="S82" s="172">
        <v>0</v>
      </c>
      <c r="T82" s="173">
        <f t="shared" si="3"/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4" t="s">
        <v>123</v>
      </c>
      <c r="AT82" s="174" t="s">
        <v>118</v>
      </c>
      <c r="AU82" s="174" t="s">
        <v>76</v>
      </c>
      <c r="AY82" s="16" t="s">
        <v>117</v>
      </c>
      <c r="BE82" s="175">
        <f t="shared" si="4"/>
        <v>0</v>
      </c>
      <c r="BF82" s="175">
        <f t="shared" si="5"/>
        <v>0</v>
      </c>
      <c r="BG82" s="175">
        <f t="shared" si="6"/>
        <v>0</v>
      </c>
      <c r="BH82" s="175">
        <f t="shared" si="7"/>
        <v>0</v>
      </c>
      <c r="BI82" s="175">
        <f t="shared" si="8"/>
        <v>0</v>
      </c>
      <c r="BJ82" s="16" t="s">
        <v>81</v>
      </c>
      <c r="BK82" s="175">
        <f t="shared" si="9"/>
        <v>0</v>
      </c>
      <c r="BL82" s="16" t="s">
        <v>123</v>
      </c>
      <c r="BM82" s="174" t="s">
        <v>550</v>
      </c>
    </row>
    <row r="83" spans="1:65" s="2" customFormat="1" ht="16.5" customHeight="1">
      <c r="A83" s="33"/>
      <c r="B83" s="34"/>
      <c r="C83" s="163" t="s">
        <v>123</v>
      </c>
      <c r="D83" s="163" t="s">
        <v>118</v>
      </c>
      <c r="E83" s="164" t="s">
        <v>123</v>
      </c>
      <c r="F83" s="165" t="s">
        <v>551</v>
      </c>
      <c r="G83" s="166" t="s">
        <v>545</v>
      </c>
      <c r="H83" s="167">
        <v>1</v>
      </c>
      <c r="I83" s="168"/>
      <c r="J83" s="169">
        <f t="shared" si="0"/>
        <v>0</v>
      </c>
      <c r="K83" s="165" t="s">
        <v>19</v>
      </c>
      <c r="L83" s="38"/>
      <c r="M83" s="170" t="s">
        <v>19</v>
      </c>
      <c r="N83" s="171" t="s">
        <v>47</v>
      </c>
      <c r="O83" s="63"/>
      <c r="P83" s="172">
        <f t="shared" si="1"/>
        <v>0</v>
      </c>
      <c r="Q83" s="172">
        <v>0</v>
      </c>
      <c r="R83" s="172">
        <f t="shared" si="2"/>
        <v>0</v>
      </c>
      <c r="S83" s="172">
        <v>0</v>
      </c>
      <c r="T83" s="173">
        <f t="shared" si="3"/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R83" s="174" t="s">
        <v>123</v>
      </c>
      <c r="AT83" s="174" t="s">
        <v>118</v>
      </c>
      <c r="AU83" s="174" t="s">
        <v>76</v>
      </c>
      <c r="AY83" s="16" t="s">
        <v>117</v>
      </c>
      <c r="BE83" s="175">
        <f t="shared" si="4"/>
        <v>0</v>
      </c>
      <c r="BF83" s="175">
        <f t="shared" si="5"/>
        <v>0</v>
      </c>
      <c r="BG83" s="175">
        <f t="shared" si="6"/>
        <v>0</v>
      </c>
      <c r="BH83" s="175">
        <f t="shared" si="7"/>
        <v>0</v>
      </c>
      <c r="BI83" s="175">
        <f t="shared" si="8"/>
        <v>0</v>
      </c>
      <c r="BJ83" s="16" t="s">
        <v>81</v>
      </c>
      <c r="BK83" s="175">
        <f t="shared" si="9"/>
        <v>0</v>
      </c>
      <c r="BL83" s="16" t="s">
        <v>123</v>
      </c>
      <c r="BM83" s="174" t="s">
        <v>552</v>
      </c>
    </row>
    <row r="84" spans="1:65" s="2" customFormat="1" ht="16.5" customHeight="1">
      <c r="A84" s="33"/>
      <c r="B84" s="34"/>
      <c r="C84" s="163" t="s">
        <v>141</v>
      </c>
      <c r="D84" s="163" t="s">
        <v>118</v>
      </c>
      <c r="E84" s="164" t="s">
        <v>141</v>
      </c>
      <c r="F84" s="165" t="s">
        <v>553</v>
      </c>
      <c r="G84" s="166" t="s">
        <v>322</v>
      </c>
      <c r="H84" s="167">
        <v>1</v>
      </c>
      <c r="I84" s="168"/>
      <c r="J84" s="169">
        <f t="shared" si="0"/>
        <v>0</v>
      </c>
      <c r="K84" s="165" t="s">
        <v>19</v>
      </c>
      <c r="L84" s="38"/>
      <c r="M84" s="170" t="s">
        <v>19</v>
      </c>
      <c r="N84" s="171" t="s">
        <v>47</v>
      </c>
      <c r="O84" s="63"/>
      <c r="P84" s="172">
        <f t="shared" si="1"/>
        <v>0</v>
      </c>
      <c r="Q84" s="172">
        <v>0</v>
      </c>
      <c r="R84" s="172">
        <f t="shared" si="2"/>
        <v>0</v>
      </c>
      <c r="S84" s="172">
        <v>0</v>
      </c>
      <c r="T84" s="173">
        <f t="shared" si="3"/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4" t="s">
        <v>123</v>
      </c>
      <c r="AT84" s="174" t="s">
        <v>118</v>
      </c>
      <c r="AU84" s="174" t="s">
        <v>76</v>
      </c>
      <c r="AY84" s="16" t="s">
        <v>117</v>
      </c>
      <c r="BE84" s="175">
        <f t="shared" si="4"/>
        <v>0</v>
      </c>
      <c r="BF84" s="175">
        <f t="shared" si="5"/>
        <v>0</v>
      </c>
      <c r="BG84" s="175">
        <f t="shared" si="6"/>
        <v>0</v>
      </c>
      <c r="BH84" s="175">
        <f t="shared" si="7"/>
        <v>0</v>
      </c>
      <c r="BI84" s="175">
        <f t="shared" si="8"/>
        <v>0</v>
      </c>
      <c r="BJ84" s="16" t="s">
        <v>81</v>
      </c>
      <c r="BK84" s="175">
        <f t="shared" si="9"/>
        <v>0</v>
      </c>
      <c r="BL84" s="16" t="s">
        <v>123</v>
      </c>
      <c r="BM84" s="174" t="s">
        <v>554</v>
      </c>
    </row>
    <row r="85" spans="1:65" s="2" customFormat="1" ht="16.5" customHeight="1">
      <c r="A85" s="33"/>
      <c r="B85" s="34"/>
      <c r="C85" s="163" t="s">
        <v>146</v>
      </c>
      <c r="D85" s="163" t="s">
        <v>118</v>
      </c>
      <c r="E85" s="164" t="s">
        <v>146</v>
      </c>
      <c r="F85" s="165" t="s">
        <v>555</v>
      </c>
      <c r="G85" s="166" t="s">
        <v>545</v>
      </c>
      <c r="H85" s="167">
        <v>1</v>
      </c>
      <c r="I85" s="168"/>
      <c r="J85" s="169">
        <f t="shared" si="0"/>
        <v>0</v>
      </c>
      <c r="K85" s="165" t="s">
        <v>19</v>
      </c>
      <c r="L85" s="38"/>
      <c r="M85" s="170" t="s">
        <v>19</v>
      </c>
      <c r="N85" s="171" t="s">
        <v>47</v>
      </c>
      <c r="O85" s="63"/>
      <c r="P85" s="172">
        <f t="shared" si="1"/>
        <v>0</v>
      </c>
      <c r="Q85" s="172">
        <v>0</v>
      </c>
      <c r="R85" s="172">
        <f t="shared" si="2"/>
        <v>0</v>
      </c>
      <c r="S85" s="172">
        <v>0</v>
      </c>
      <c r="T85" s="173">
        <f t="shared" si="3"/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74" t="s">
        <v>123</v>
      </c>
      <c r="AT85" s="174" t="s">
        <v>118</v>
      </c>
      <c r="AU85" s="174" t="s">
        <v>76</v>
      </c>
      <c r="AY85" s="16" t="s">
        <v>117</v>
      </c>
      <c r="BE85" s="175">
        <f t="shared" si="4"/>
        <v>0</v>
      </c>
      <c r="BF85" s="175">
        <f t="shared" si="5"/>
        <v>0</v>
      </c>
      <c r="BG85" s="175">
        <f t="shared" si="6"/>
        <v>0</v>
      </c>
      <c r="BH85" s="175">
        <f t="shared" si="7"/>
        <v>0</v>
      </c>
      <c r="BI85" s="175">
        <f t="shared" si="8"/>
        <v>0</v>
      </c>
      <c r="BJ85" s="16" t="s">
        <v>81</v>
      </c>
      <c r="BK85" s="175">
        <f t="shared" si="9"/>
        <v>0</v>
      </c>
      <c r="BL85" s="16" t="s">
        <v>123</v>
      </c>
      <c r="BM85" s="174" t="s">
        <v>556</v>
      </c>
    </row>
    <row r="86" spans="1:65" s="2" customFormat="1" ht="29.25">
      <c r="A86" s="33"/>
      <c r="B86" s="34"/>
      <c r="C86" s="35"/>
      <c r="D86" s="181" t="s">
        <v>186</v>
      </c>
      <c r="E86" s="35"/>
      <c r="F86" s="182" t="s">
        <v>557</v>
      </c>
      <c r="G86" s="35"/>
      <c r="H86" s="35"/>
      <c r="I86" s="178"/>
      <c r="J86" s="35"/>
      <c r="K86" s="35"/>
      <c r="L86" s="38"/>
      <c r="M86" s="179"/>
      <c r="N86" s="180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186</v>
      </c>
      <c r="AU86" s="16" t="s">
        <v>76</v>
      </c>
    </row>
    <row r="87" spans="1:65" s="2" customFormat="1" ht="16.5" customHeight="1">
      <c r="A87" s="33"/>
      <c r="B87" s="34"/>
      <c r="C87" s="163" t="s">
        <v>151</v>
      </c>
      <c r="D87" s="163" t="s">
        <v>118</v>
      </c>
      <c r="E87" s="164" t="s">
        <v>151</v>
      </c>
      <c r="F87" s="165" t="s">
        <v>558</v>
      </c>
      <c r="G87" s="166" t="s">
        <v>545</v>
      </c>
      <c r="H87" s="167">
        <v>1</v>
      </c>
      <c r="I87" s="168"/>
      <c r="J87" s="169">
        <f>ROUND(I87*H87,2)</f>
        <v>0</v>
      </c>
      <c r="K87" s="165" t="s">
        <v>19</v>
      </c>
      <c r="L87" s="38"/>
      <c r="M87" s="216" t="s">
        <v>19</v>
      </c>
      <c r="N87" s="217" t="s">
        <v>47</v>
      </c>
      <c r="O87" s="206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4" t="s">
        <v>123</v>
      </c>
      <c r="AT87" s="174" t="s">
        <v>118</v>
      </c>
      <c r="AU87" s="174" t="s">
        <v>76</v>
      </c>
      <c r="AY87" s="16" t="s">
        <v>117</v>
      </c>
      <c r="BE87" s="175">
        <f>IF(N87="základní",J87,0)</f>
        <v>0</v>
      </c>
      <c r="BF87" s="175">
        <f>IF(N87="snížená",J87,0)</f>
        <v>0</v>
      </c>
      <c r="BG87" s="175">
        <f>IF(N87="zákl. přenesená",J87,0)</f>
        <v>0</v>
      </c>
      <c r="BH87" s="175">
        <f>IF(N87="sníž. přenesená",J87,0)</f>
        <v>0</v>
      </c>
      <c r="BI87" s="175">
        <f>IF(N87="nulová",J87,0)</f>
        <v>0</v>
      </c>
      <c r="BJ87" s="16" t="s">
        <v>81</v>
      </c>
      <c r="BK87" s="175">
        <f>ROUND(I87*H87,2)</f>
        <v>0</v>
      </c>
      <c r="BL87" s="16" t="s">
        <v>123</v>
      </c>
      <c r="BM87" s="174" t="s">
        <v>559</v>
      </c>
    </row>
    <row r="88" spans="1:65" s="2" customFormat="1" ht="6.95" customHeight="1">
      <c r="A88" s="33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38"/>
      <c r="M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</sheetData>
  <sheetProtection algorithmName="SHA-512" hashValue="1gtzozQBXaBllVdsnJn0dTrGGQ5gr2CWgRk5C5Yn/vtQpIckefAxhjBQSfwINkRbmSgdC6Bv+fkWiMrK4WGL8Q==" saltValue="TUnf0FnaQvyE38jfxiYO1AyHDutiNB5fSOQhtmtkL7nHz5aQjgWwCRLgeMrgicDdIi/N8dpyM/pA9Za2vRB9fA==" spinCount="100000" sheet="1" objects="1" scenarios="1" formatColumns="0" formatRows="0" autoFilter="0"/>
  <autoFilter ref="C78:K8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s="1" customFormat="1" ht="37.5" customHeight="1"/>
    <row r="2" spans="2:11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52" t="s">
        <v>560</v>
      </c>
      <c r="D3" s="352"/>
      <c r="E3" s="352"/>
      <c r="F3" s="352"/>
      <c r="G3" s="352"/>
      <c r="H3" s="352"/>
      <c r="I3" s="352"/>
      <c r="J3" s="352"/>
      <c r="K3" s="225"/>
    </row>
    <row r="4" spans="2:11" s="1" customFormat="1" ht="25.5" customHeight="1">
      <c r="B4" s="226"/>
      <c r="C4" s="357" t="s">
        <v>561</v>
      </c>
      <c r="D4" s="357"/>
      <c r="E4" s="357"/>
      <c r="F4" s="357"/>
      <c r="G4" s="357"/>
      <c r="H4" s="357"/>
      <c r="I4" s="357"/>
      <c r="J4" s="357"/>
      <c r="K4" s="227"/>
    </row>
    <row r="5" spans="2:11" s="1" customFormat="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s="1" customFormat="1" ht="15" customHeight="1">
      <c r="B6" s="226"/>
      <c r="C6" s="356" t="s">
        <v>562</v>
      </c>
      <c r="D6" s="356"/>
      <c r="E6" s="356"/>
      <c r="F6" s="356"/>
      <c r="G6" s="356"/>
      <c r="H6" s="356"/>
      <c r="I6" s="356"/>
      <c r="J6" s="356"/>
      <c r="K6" s="227"/>
    </row>
    <row r="7" spans="2:11" s="1" customFormat="1" ht="15" customHeight="1">
      <c r="B7" s="230"/>
      <c r="C7" s="356" t="s">
        <v>563</v>
      </c>
      <c r="D7" s="356"/>
      <c r="E7" s="356"/>
      <c r="F7" s="356"/>
      <c r="G7" s="356"/>
      <c r="H7" s="356"/>
      <c r="I7" s="356"/>
      <c r="J7" s="356"/>
      <c r="K7" s="227"/>
    </row>
    <row r="8" spans="2:11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s="1" customFormat="1" ht="15" customHeight="1">
      <c r="B9" s="230"/>
      <c r="C9" s="356" t="s">
        <v>564</v>
      </c>
      <c r="D9" s="356"/>
      <c r="E9" s="356"/>
      <c r="F9" s="356"/>
      <c r="G9" s="356"/>
      <c r="H9" s="356"/>
      <c r="I9" s="356"/>
      <c r="J9" s="356"/>
      <c r="K9" s="227"/>
    </row>
    <row r="10" spans="2:11" s="1" customFormat="1" ht="15" customHeight="1">
      <c r="B10" s="230"/>
      <c r="C10" s="229"/>
      <c r="D10" s="356" t="s">
        <v>565</v>
      </c>
      <c r="E10" s="356"/>
      <c r="F10" s="356"/>
      <c r="G10" s="356"/>
      <c r="H10" s="356"/>
      <c r="I10" s="356"/>
      <c r="J10" s="356"/>
      <c r="K10" s="227"/>
    </row>
    <row r="11" spans="2:11" s="1" customFormat="1" ht="15" customHeight="1">
      <c r="B11" s="230"/>
      <c r="C11" s="231"/>
      <c r="D11" s="356" t="s">
        <v>566</v>
      </c>
      <c r="E11" s="356"/>
      <c r="F11" s="356"/>
      <c r="G11" s="356"/>
      <c r="H11" s="356"/>
      <c r="I11" s="356"/>
      <c r="J11" s="356"/>
      <c r="K11" s="227"/>
    </row>
    <row r="12" spans="2:11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pans="2:11" s="1" customFormat="1" ht="15" customHeight="1">
      <c r="B13" s="230"/>
      <c r="C13" s="231"/>
      <c r="D13" s="232" t="s">
        <v>567</v>
      </c>
      <c r="E13" s="229"/>
      <c r="F13" s="229"/>
      <c r="G13" s="229"/>
      <c r="H13" s="229"/>
      <c r="I13" s="229"/>
      <c r="J13" s="229"/>
      <c r="K13" s="227"/>
    </row>
    <row r="14" spans="2:11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pans="2:11" s="1" customFormat="1" ht="15" customHeight="1">
      <c r="B15" s="230"/>
      <c r="C15" s="231"/>
      <c r="D15" s="356" t="s">
        <v>568</v>
      </c>
      <c r="E15" s="356"/>
      <c r="F15" s="356"/>
      <c r="G15" s="356"/>
      <c r="H15" s="356"/>
      <c r="I15" s="356"/>
      <c r="J15" s="356"/>
      <c r="K15" s="227"/>
    </row>
    <row r="16" spans="2:11" s="1" customFormat="1" ht="15" customHeight="1">
      <c r="B16" s="230"/>
      <c r="C16" s="231"/>
      <c r="D16" s="356" t="s">
        <v>569</v>
      </c>
      <c r="E16" s="356"/>
      <c r="F16" s="356"/>
      <c r="G16" s="356"/>
      <c r="H16" s="356"/>
      <c r="I16" s="356"/>
      <c r="J16" s="356"/>
      <c r="K16" s="227"/>
    </row>
    <row r="17" spans="2:11" s="1" customFormat="1" ht="15" customHeight="1">
      <c r="B17" s="230"/>
      <c r="C17" s="231"/>
      <c r="D17" s="356" t="s">
        <v>570</v>
      </c>
      <c r="E17" s="356"/>
      <c r="F17" s="356"/>
      <c r="G17" s="356"/>
      <c r="H17" s="356"/>
      <c r="I17" s="356"/>
      <c r="J17" s="356"/>
      <c r="K17" s="227"/>
    </row>
    <row r="18" spans="2:11" s="1" customFormat="1" ht="15" customHeight="1">
      <c r="B18" s="230"/>
      <c r="C18" s="231"/>
      <c r="D18" s="231"/>
      <c r="E18" s="233" t="s">
        <v>80</v>
      </c>
      <c r="F18" s="356" t="s">
        <v>571</v>
      </c>
      <c r="G18" s="356"/>
      <c r="H18" s="356"/>
      <c r="I18" s="356"/>
      <c r="J18" s="356"/>
      <c r="K18" s="227"/>
    </row>
    <row r="19" spans="2:11" s="1" customFormat="1" ht="15" customHeight="1">
      <c r="B19" s="230"/>
      <c r="C19" s="231"/>
      <c r="D19" s="231"/>
      <c r="E19" s="233" t="s">
        <v>572</v>
      </c>
      <c r="F19" s="356" t="s">
        <v>573</v>
      </c>
      <c r="G19" s="356"/>
      <c r="H19" s="356"/>
      <c r="I19" s="356"/>
      <c r="J19" s="356"/>
      <c r="K19" s="227"/>
    </row>
    <row r="20" spans="2:11" s="1" customFormat="1" ht="15" customHeight="1">
      <c r="B20" s="230"/>
      <c r="C20" s="231"/>
      <c r="D20" s="231"/>
      <c r="E20" s="233" t="s">
        <v>574</v>
      </c>
      <c r="F20" s="356" t="s">
        <v>575</v>
      </c>
      <c r="G20" s="356"/>
      <c r="H20" s="356"/>
      <c r="I20" s="356"/>
      <c r="J20" s="356"/>
      <c r="K20" s="227"/>
    </row>
    <row r="21" spans="2:11" s="1" customFormat="1" ht="15" customHeight="1">
      <c r="B21" s="230"/>
      <c r="C21" s="231"/>
      <c r="D21" s="231"/>
      <c r="E21" s="233" t="s">
        <v>87</v>
      </c>
      <c r="F21" s="356" t="s">
        <v>88</v>
      </c>
      <c r="G21" s="356"/>
      <c r="H21" s="356"/>
      <c r="I21" s="356"/>
      <c r="J21" s="356"/>
      <c r="K21" s="227"/>
    </row>
    <row r="22" spans="2:11" s="1" customFormat="1" ht="15" customHeight="1">
      <c r="B22" s="230"/>
      <c r="C22" s="231"/>
      <c r="D22" s="231"/>
      <c r="E22" s="233" t="s">
        <v>576</v>
      </c>
      <c r="F22" s="356" t="s">
        <v>577</v>
      </c>
      <c r="G22" s="356"/>
      <c r="H22" s="356"/>
      <c r="I22" s="356"/>
      <c r="J22" s="356"/>
      <c r="K22" s="227"/>
    </row>
    <row r="23" spans="2:11" s="1" customFormat="1" ht="15" customHeight="1">
      <c r="B23" s="230"/>
      <c r="C23" s="231"/>
      <c r="D23" s="231"/>
      <c r="E23" s="233" t="s">
        <v>578</v>
      </c>
      <c r="F23" s="356" t="s">
        <v>579</v>
      </c>
      <c r="G23" s="356"/>
      <c r="H23" s="356"/>
      <c r="I23" s="356"/>
      <c r="J23" s="356"/>
      <c r="K23" s="227"/>
    </row>
    <row r="24" spans="2:11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pans="2:11" s="1" customFormat="1" ht="15" customHeight="1">
      <c r="B25" s="230"/>
      <c r="C25" s="356" t="s">
        <v>580</v>
      </c>
      <c r="D25" s="356"/>
      <c r="E25" s="356"/>
      <c r="F25" s="356"/>
      <c r="G25" s="356"/>
      <c r="H25" s="356"/>
      <c r="I25" s="356"/>
      <c r="J25" s="356"/>
      <c r="K25" s="227"/>
    </row>
    <row r="26" spans="2:11" s="1" customFormat="1" ht="15" customHeight="1">
      <c r="B26" s="230"/>
      <c r="C26" s="356" t="s">
        <v>581</v>
      </c>
      <c r="D26" s="356"/>
      <c r="E26" s="356"/>
      <c r="F26" s="356"/>
      <c r="G26" s="356"/>
      <c r="H26" s="356"/>
      <c r="I26" s="356"/>
      <c r="J26" s="356"/>
      <c r="K26" s="227"/>
    </row>
    <row r="27" spans="2:11" s="1" customFormat="1" ht="15" customHeight="1">
      <c r="B27" s="230"/>
      <c r="C27" s="229"/>
      <c r="D27" s="356" t="s">
        <v>582</v>
      </c>
      <c r="E27" s="356"/>
      <c r="F27" s="356"/>
      <c r="G27" s="356"/>
      <c r="H27" s="356"/>
      <c r="I27" s="356"/>
      <c r="J27" s="356"/>
      <c r="K27" s="227"/>
    </row>
    <row r="28" spans="2:11" s="1" customFormat="1" ht="15" customHeight="1">
      <c r="B28" s="230"/>
      <c r="C28" s="231"/>
      <c r="D28" s="356" t="s">
        <v>583</v>
      </c>
      <c r="E28" s="356"/>
      <c r="F28" s="356"/>
      <c r="G28" s="356"/>
      <c r="H28" s="356"/>
      <c r="I28" s="356"/>
      <c r="J28" s="356"/>
      <c r="K28" s="227"/>
    </row>
    <row r="29" spans="2:11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pans="2:11" s="1" customFormat="1" ht="15" customHeight="1">
      <c r="B30" s="230"/>
      <c r="C30" s="231"/>
      <c r="D30" s="356" t="s">
        <v>584</v>
      </c>
      <c r="E30" s="356"/>
      <c r="F30" s="356"/>
      <c r="G30" s="356"/>
      <c r="H30" s="356"/>
      <c r="I30" s="356"/>
      <c r="J30" s="356"/>
      <c r="K30" s="227"/>
    </row>
    <row r="31" spans="2:11" s="1" customFormat="1" ht="15" customHeight="1">
      <c r="B31" s="230"/>
      <c r="C31" s="231"/>
      <c r="D31" s="356" t="s">
        <v>585</v>
      </c>
      <c r="E31" s="356"/>
      <c r="F31" s="356"/>
      <c r="G31" s="356"/>
      <c r="H31" s="356"/>
      <c r="I31" s="356"/>
      <c r="J31" s="356"/>
      <c r="K31" s="227"/>
    </row>
    <row r="32" spans="2:11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pans="2:11" s="1" customFormat="1" ht="15" customHeight="1">
      <c r="B33" s="230"/>
      <c r="C33" s="231"/>
      <c r="D33" s="356" t="s">
        <v>586</v>
      </c>
      <c r="E33" s="356"/>
      <c r="F33" s="356"/>
      <c r="G33" s="356"/>
      <c r="H33" s="356"/>
      <c r="I33" s="356"/>
      <c r="J33" s="356"/>
      <c r="K33" s="227"/>
    </row>
    <row r="34" spans="2:11" s="1" customFormat="1" ht="15" customHeight="1">
      <c r="B34" s="230"/>
      <c r="C34" s="231"/>
      <c r="D34" s="356" t="s">
        <v>587</v>
      </c>
      <c r="E34" s="356"/>
      <c r="F34" s="356"/>
      <c r="G34" s="356"/>
      <c r="H34" s="356"/>
      <c r="I34" s="356"/>
      <c r="J34" s="356"/>
      <c r="K34" s="227"/>
    </row>
    <row r="35" spans="2:11" s="1" customFormat="1" ht="15" customHeight="1">
      <c r="B35" s="230"/>
      <c r="C35" s="231"/>
      <c r="D35" s="356" t="s">
        <v>588</v>
      </c>
      <c r="E35" s="356"/>
      <c r="F35" s="356"/>
      <c r="G35" s="356"/>
      <c r="H35" s="356"/>
      <c r="I35" s="356"/>
      <c r="J35" s="356"/>
      <c r="K35" s="227"/>
    </row>
    <row r="36" spans="2:11" s="1" customFormat="1" ht="15" customHeight="1">
      <c r="B36" s="230"/>
      <c r="C36" s="231"/>
      <c r="D36" s="229"/>
      <c r="E36" s="232" t="s">
        <v>103</v>
      </c>
      <c r="F36" s="229"/>
      <c r="G36" s="356" t="s">
        <v>589</v>
      </c>
      <c r="H36" s="356"/>
      <c r="I36" s="356"/>
      <c r="J36" s="356"/>
      <c r="K36" s="227"/>
    </row>
    <row r="37" spans="2:11" s="1" customFormat="1" ht="30.75" customHeight="1">
      <c r="B37" s="230"/>
      <c r="C37" s="231"/>
      <c r="D37" s="229"/>
      <c r="E37" s="232" t="s">
        <v>590</v>
      </c>
      <c r="F37" s="229"/>
      <c r="G37" s="356" t="s">
        <v>591</v>
      </c>
      <c r="H37" s="356"/>
      <c r="I37" s="356"/>
      <c r="J37" s="356"/>
      <c r="K37" s="227"/>
    </row>
    <row r="38" spans="2:11" s="1" customFormat="1" ht="15" customHeight="1">
      <c r="B38" s="230"/>
      <c r="C38" s="231"/>
      <c r="D38" s="229"/>
      <c r="E38" s="232" t="s">
        <v>57</v>
      </c>
      <c r="F38" s="229"/>
      <c r="G38" s="356" t="s">
        <v>592</v>
      </c>
      <c r="H38" s="356"/>
      <c r="I38" s="356"/>
      <c r="J38" s="356"/>
      <c r="K38" s="227"/>
    </row>
    <row r="39" spans="2:11" s="1" customFormat="1" ht="15" customHeight="1">
      <c r="B39" s="230"/>
      <c r="C39" s="231"/>
      <c r="D39" s="229"/>
      <c r="E39" s="232" t="s">
        <v>58</v>
      </c>
      <c r="F39" s="229"/>
      <c r="G39" s="356" t="s">
        <v>593</v>
      </c>
      <c r="H39" s="356"/>
      <c r="I39" s="356"/>
      <c r="J39" s="356"/>
      <c r="K39" s="227"/>
    </row>
    <row r="40" spans="2:11" s="1" customFormat="1" ht="15" customHeight="1">
      <c r="B40" s="230"/>
      <c r="C40" s="231"/>
      <c r="D40" s="229"/>
      <c r="E40" s="232" t="s">
        <v>104</v>
      </c>
      <c r="F40" s="229"/>
      <c r="G40" s="356" t="s">
        <v>594</v>
      </c>
      <c r="H40" s="356"/>
      <c r="I40" s="356"/>
      <c r="J40" s="356"/>
      <c r="K40" s="227"/>
    </row>
    <row r="41" spans="2:11" s="1" customFormat="1" ht="15" customHeight="1">
      <c r="B41" s="230"/>
      <c r="C41" s="231"/>
      <c r="D41" s="229"/>
      <c r="E41" s="232" t="s">
        <v>105</v>
      </c>
      <c r="F41" s="229"/>
      <c r="G41" s="356" t="s">
        <v>595</v>
      </c>
      <c r="H41" s="356"/>
      <c r="I41" s="356"/>
      <c r="J41" s="356"/>
      <c r="K41" s="227"/>
    </row>
    <row r="42" spans="2:11" s="1" customFormat="1" ht="15" customHeight="1">
      <c r="B42" s="230"/>
      <c r="C42" s="231"/>
      <c r="D42" s="229"/>
      <c r="E42" s="232" t="s">
        <v>596</v>
      </c>
      <c r="F42" s="229"/>
      <c r="G42" s="356" t="s">
        <v>597</v>
      </c>
      <c r="H42" s="356"/>
      <c r="I42" s="356"/>
      <c r="J42" s="356"/>
      <c r="K42" s="227"/>
    </row>
    <row r="43" spans="2:11" s="1" customFormat="1" ht="15" customHeight="1">
      <c r="B43" s="230"/>
      <c r="C43" s="231"/>
      <c r="D43" s="229"/>
      <c r="E43" s="232"/>
      <c r="F43" s="229"/>
      <c r="G43" s="356" t="s">
        <v>598</v>
      </c>
      <c r="H43" s="356"/>
      <c r="I43" s="356"/>
      <c r="J43" s="356"/>
      <c r="K43" s="227"/>
    </row>
    <row r="44" spans="2:11" s="1" customFormat="1" ht="15" customHeight="1">
      <c r="B44" s="230"/>
      <c r="C44" s="231"/>
      <c r="D44" s="229"/>
      <c r="E44" s="232" t="s">
        <v>599</v>
      </c>
      <c r="F44" s="229"/>
      <c r="G44" s="356" t="s">
        <v>600</v>
      </c>
      <c r="H44" s="356"/>
      <c r="I44" s="356"/>
      <c r="J44" s="356"/>
      <c r="K44" s="227"/>
    </row>
    <row r="45" spans="2:11" s="1" customFormat="1" ht="15" customHeight="1">
      <c r="B45" s="230"/>
      <c r="C45" s="231"/>
      <c r="D45" s="229"/>
      <c r="E45" s="232" t="s">
        <v>107</v>
      </c>
      <c r="F45" s="229"/>
      <c r="G45" s="356" t="s">
        <v>601</v>
      </c>
      <c r="H45" s="356"/>
      <c r="I45" s="356"/>
      <c r="J45" s="356"/>
      <c r="K45" s="227"/>
    </row>
    <row r="46" spans="2:11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pans="2:11" s="1" customFormat="1" ht="15" customHeight="1">
      <c r="B47" s="230"/>
      <c r="C47" s="231"/>
      <c r="D47" s="356" t="s">
        <v>602</v>
      </c>
      <c r="E47" s="356"/>
      <c r="F47" s="356"/>
      <c r="G47" s="356"/>
      <c r="H47" s="356"/>
      <c r="I47" s="356"/>
      <c r="J47" s="356"/>
      <c r="K47" s="227"/>
    </row>
    <row r="48" spans="2:11" s="1" customFormat="1" ht="15" customHeight="1">
      <c r="B48" s="230"/>
      <c r="C48" s="231"/>
      <c r="D48" s="231"/>
      <c r="E48" s="356" t="s">
        <v>603</v>
      </c>
      <c r="F48" s="356"/>
      <c r="G48" s="356"/>
      <c r="H48" s="356"/>
      <c r="I48" s="356"/>
      <c r="J48" s="356"/>
      <c r="K48" s="227"/>
    </row>
    <row r="49" spans="2:11" s="1" customFormat="1" ht="15" customHeight="1">
      <c r="B49" s="230"/>
      <c r="C49" s="231"/>
      <c r="D49" s="231"/>
      <c r="E49" s="356" t="s">
        <v>604</v>
      </c>
      <c r="F49" s="356"/>
      <c r="G49" s="356"/>
      <c r="H49" s="356"/>
      <c r="I49" s="356"/>
      <c r="J49" s="356"/>
      <c r="K49" s="227"/>
    </row>
    <row r="50" spans="2:11" s="1" customFormat="1" ht="15" customHeight="1">
      <c r="B50" s="230"/>
      <c r="C50" s="231"/>
      <c r="D50" s="231"/>
      <c r="E50" s="356" t="s">
        <v>605</v>
      </c>
      <c r="F50" s="356"/>
      <c r="G50" s="356"/>
      <c r="H50" s="356"/>
      <c r="I50" s="356"/>
      <c r="J50" s="356"/>
      <c r="K50" s="227"/>
    </row>
    <row r="51" spans="2:11" s="1" customFormat="1" ht="15" customHeight="1">
      <c r="B51" s="230"/>
      <c r="C51" s="231"/>
      <c r="D51" s="356" t="s">
        <v>606</v>
      </c>
      <c r="E51" s="356"/>
      <c r="F51" s="356"/>
      <c r="G51" s="356"/>
      <c r="H51" s="356"/>
      <c r="I51" s="356"/>
      <c r="J51" s="356"/>
      <c r="K51" s="227"/>
    </row>
    <row r="52" spans="2:11" s="1" customFormat="1" ht="25.5" customHeight="1">
      <c r="B52" s="226"/>
      <c r="C52" s="357" t="s">
        <v>607</v>
      </c>
      <c r="D52" s="357"/>
      <c r="E52" s="357"/>
      <c r="F52" s="357"/>
      <c r="G52" s="357"/>
      <c r="H52" s="357"/>
      <c r="I52" s="357"/>
      <c r="J52" s="357"/>
      <c r="K52" s="227"/>
    </row>
    <row r="53" spans="2:11" s="1" customFormat="1" ht="5.25" customHeight="1">
      <c r="B53" s="226"/>
      <c r="C53" s="228"/>
      <c r="D53" s="228"/>
      <c r="E53" s="228"/>
      <c r="F53" s="228"/>
      <c r="G53" s="228"/>
      <c r="H53" s="228"/>
      <c r="I53" s="228"/>
      <c r="J53" s="228"/>
      <c r="K53" s="227"/>
    </row>
    <row r="54" spans="2:11" s="1" customFormat="1" ht="15" customHeight="1">
      <c r="B54" s="226"/>
      <c r="C54" s="356" t="s">
        <v>608</v>
      </c>
      <c r="D54" s="356"/>
      <c r="E54" s="356"/>
      <c r="F54" s="356"/>
      <c r="G54" s="356"/>
      <c r="H54" s="356"/>
      <c r="I54" s="356"/>
      <c r="J54" s="356"/>
      <c r="K54" s="227"/>
    </row>
    <row r="55" spans="2:11" s="1" customFormat="1" ht="15" customHeight="1">
      <c r="B55" s="226"/>
      <c r="C55" s="356" t="s">
        <v>609</v>
      </c>
      <c r="D55" s="356"/>
      <c r="E55" s="356"/>
      <c r="F55" s="356"/>
      <c r="G55" s="356"/>
      <c r="H55" s="356"/>
      <c r="I55" s="356"/>
      <c r="J55" s="356"/>
      <c r="K55" s="227"/>
    </row>
    <row r="56" spans="2:11" s="1" customFormat="1" ht="12.75" customHeight="1">
      <c r="B56" s="226"/>
      <c r="C56" s="229"/>
      <c r="D56" s="229"/>
      <c r="E56" s="229"/>
      <c r="F56" s="229"/>
      <c r="G56" s="229"/>
      <c r="H56" s="229"/>
      <c r="I56" s="229"/>
      <c r="J56" s="229"/>
      <c r="K56" s="227"/>
    </row>
    <row r="57" spans="2:11" s="1" customFormat="1" ht="15" customHeight="1">
      <c r="B57" s="226"/>
      <c r="C57" s="356" t="s">
        <v>610</v>
      </c>
      <c r="D57" s="356"/>
      <c r="E57" s="356"/>
      <c r="F57" s="356"/>
      <c r="G57" s="356"/>
      <c r="H57" s="356"/>
      <c r="I57" s="356"/>
      <c r="J57" s="356"/>
      <c r="K57" s="227"/>
    </row>
    <row r="58" spans="2:11" s="1" customFormat="1" ht="15" customHeight="1">
      <c r="B58" s="226"/>
      <c r="C58" s="231"/>
      <c r="D58" s="356" t="s">
        <v>611</v>
      </c>
      <c r="E58" s="356"/>
      <c r="F58" s="356"/>
      <c r="G58" s="356"/>
      <c r="H58" s="356"/>
      <c r="I58" s="356"/>
      <c r="J58" s="356"/>
      <c r="K58" s="227"/>
    </row>
    <row r="59" spans="2:11" s="1" customFormat="1" ht="15" customHeight="1">
      <c r="B59" s="226"/>
      <c r="C59" s="231"/>
      <c r="D59" s="356" t="s">
        <v>612</v>
      </c>
      <c r="E59" s="356"/>
      <c r="F59" s="356"/>
      <c r="G59" s="356"/>
      <c r="H59" s="356"/>
      <c r="I59" s="356"/>
      <c r="J59" s="356"/>
      <c r="K59" s="227"/>
    </row>
    <row r="60" spans="2:11" s="1" customFormat="1" ht="15" customHeight="1">
      <c r="B60" s="226"/>
      <c r="C60" s="231"/>
      <c r="D60" s="356" t="s">
        <v>613</v>
      </c>
      <c r="E60" s="356"/>
      <c r="F60" s="356"/>
      <c r="G60" s="356"/>
      <c r="H60" s="356"/>
      <c r="I60" s="356"/>
      <c r="J60" s="356"/>
      <c r="K60" s="227"/>
    </row>
    <row r="61" spans="2:11" s="1" customFormat="1" ht="15" customHeight="1">
      <c r="B61" s="226"/>
      <c r="C61" s="231"/>
      <c r="D61" s="356" t="s">
        <v>614</v>
      </c>
      <c r="E61" s="356"/>
      <c r="F61" s="356"/>
      <c r="G61" s="356"/>
      <c r="H61" s="356"/>
      <c r="I61" s="356"/>
      <c r="J61" s="356"/>
      <c r="K61" s="227"/>
    </row>
    <row r="62" spans="2:11" s="1" customFormat="1" ht="15" customHeight="1">
      <c r="B62" s="226"/>
      <c r="C62" s="231"/>
      <c r="D62" s="358" t="s">
        <v>615</v>
      </c>
      <c r="E62" s="358"/>
      <c r="F62" s="358"/>
      <c r="G62" s="358"/>
      <c r="H62" s="358"/>
      <c r="I62" s="358"/>
      <c r="J62" s="358"/>
      <c r="K62" s="227"/>
    </row>
    <row r="63" spans="2:11" s="1" customFormat="1" ht="15" customHeight="1">
      <c r="B63" s="226"/>
      <c r="C63" s="231"/>
      <c r="D63" s="356" t="s">
        <v>616</v>
      </c>
      <c r="E63" s="356"/>
      <c r="F63" s="356"/>
      <c r="G63" s="356"/>
      <c r="H63" s="356"/>
      <c r="I63" s="356"/>
      <c r="J63" s="356"/>
      <c r="K63" s="227"/>
    </row>
    <row r="64" spans="2:11" s="1" customFormat="1" ht="12.75" customHeight="1">
      <c r="B64" s="226"/>
      <c r="C64" s="231"/>
      <c r="D64" s="231"/>
      <c r="E64" s="234"/>
      <c r="F64" s="231"/>
      <c r="G64" s="231"/>
      <c r="H64" s="231"/>
      <c r="I64" s="231"/>
      <c r="J64" s="231"/>
      <c r="K64" s="227"/>
    </row>
    <row r="65" spans="2:11" s="1" customFormat="1" ht="15" customHeight="1">
      <c r="B65" s="226"/>
      <c r="C65" s="231"/>
      <c r="D65" s="356" t="s">
        <v>617</v>
      </c>
      <c r="E65" s="356"/>
      <c r="F65" s="356"/>
      <c r="G65" s="356"/>
      <c r="H65" s="356"/>
      <c r="I65" s="356"/>
      <c r="J65" s="356"/>
      <c r="K65" s="227"/>
    </row>
    <row r="66" spans="2:11" s="1" customFormat="1" ht="15" customHeight="1">
      <c r="B66" s="226"/>
      <c r="C66" s="231"/>
      <c r="D66" s="358" t="s">
        <v>618</v>
      </c>
      <c r="E66" s="358"/>
      <c r="F66" s="358"/>
      <c r="G66" s="358"/>
      <c r="H66" s="358"/>
      <c r="I66" s="358"/>
      <c r="J66" s="358"/>
      <c r="K66" s="227"/>
    </row>
    <row r="67" spans="2:11" s="1" customFormat="1" ht="15" customHeight="1">
      <c r="B67" s="226"/>
      <c r="C67" s="231"/>
      <c r="D67" s="356" t="s">
        <v>619</v>
      </c>
      <c r="E67" s="356"/>
      <c r="F67" s="356"/>
      <c r="G67" s="356"/>
      <c r="H67" s="356"/>
      <c r="I67" s="356"/>
      <c r="J67" s="356"/>
      <c r="K67" s="227"/>
    </row>
    <row r="68" spans="2:11" s="1" customFormat="1" ht="15" customHeight="1">
      <c r="B68" s="226"/>
      <c r="C68" s="231"/>
      <c r="D68" s="356" t="s">
        <v>620</v>
      </c>
      <c r="E68" s="356"/>
      <c r="F68" s="356"/>
      <c r="G68" s="356"/>
      <c r="H68" s="356"/>
      <c r="I68" s="356"/>
      <c r="J68" s="356"/>
      <c r="K68" s="227"/>
    </row>
    <row r="69" spans="2:11" s="1" customFormat="1" ht="15" customHeight="1">
      <c r="B69" s="226"/>
      <c r="C69" s="231"/>
      <c r="D69" s="356" t="s">
        <v>621</v>
      </c>
      <c r="E69" s="356"/>
      <c r="F69" s="356"/>
      <c r="G69" s="356"/>
      <c r="H69" s="356"/>
      <c r="I69" s="356"/>
      <c r="J69" s="356"/>
      <c r="K69" s="227"/>
    </row>
    <row r="70" spans="2:11" s="1" customFormat="1" ht="15" customHeight="1">
      <c r="B70" s="226"/>
      <c r="C70" s="231"/>
      <c r="D70" s="356" t="s">
        <v>622</v>
      </c>
      <c r="E70" s="356"/>
      <c r="F70" s="356"/>
      <c r="G70" s="356"/>
      <c r="H70" s="356"/>
      <c r="I70" s="356"/>
      <c r="J70" s="356"/>
      <c r="K70" s="227"/>
    </row>
    <row r="71" spans="2:1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pans="2:11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pans="2:11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pans="2:11" s="1" customFormat="1" ht="45" customHeight="1">
      <c r="B75" s="243"/>
      <c r="C75" s="351" t="s">
        <v>623</v>
      </c>
      <c r="D75" s="351"/>
      <c r="E75" s="351"/>
      <c r="F75" s="351"/>
      <c r="G75" s="351"/>
      <c r="H75" s="351"/>
      <c r="I75" s="351"/>
      <c r="J75" s="351"/>
      <c r="K75" s="244"/>
    </row>
    <row r="76" spans="2:11" s="1" customFormat="1" ht="17.25" customHeight="1">
      <c r="B76" s="243"/>
      <c r="C76" s="245" t="s">
        <v>624</v>
      </c>
      <c r="D76" s="245"/>
      <c r="E76" s="245"/>
      <c r="F76" s="245" t="s">
        <v>625</v>
      </c>
      <c r="G76" s="246"/>
      <c r="H76" s="245" t="s">
        <v>58</v>
      </c>
      <c r="I76" s="245" t="s">
        <v>61</v>
      </c>
      <c r="J76" s="245" t="s">
        <v>626</v>
      </c>
      <c r="K76" s="244"/>
    </row>
    <row r="77" spans="2:11" s="1" customFormat="1" ht="17.25" customHeight="1">
      <c r="B77" s="243"/>
      <c r="C77" s="247" t="s">
        <v>627</v>
      </c>
      <c r="D77" s="247"/>
      <c r="E77" s="247"/>
      <c r="F77" s="248" t="s">
        <v>628</v>
      </c>
      <c r="G77" s="249"/>
      <c r="H77" s="247"/>
      <c r="I77" s="247"/>
      <c r="J77" s="247" t="s">
        <v>629</v>
      </c>
      <c r="K77" s="244"/>
    </row>
    <row r="78" spans="2:11" s="1" customFormat="1" ht="5.25" customHeight="1">
      <c r="B78" s="243"/>
      <c r="C78" s="250"/>
      <c r="D78" s="250"/>
      <c r="E78" s="250"/>
      <c r="F78" s="250"/>
      <c r="G78" s="251"/>
      <c r="H78" s="250"/>
      <c r="I78" s="250"/>
      <c r="J78" s="250"/>
      <c r="K78" s="244"/>
    </row>
    <row r="79" spans="2:11" s="1" customFormat="1" ht="15" customHeight="1">
      <c r="B79" s="243"/>
      <c r="C79" s="232" t="s">
        <v>57</v>
      </c>
      <c r="D79" s="252"/>
      <c r="E79" s="252"/>
      <c r="F79" s="253" t="s">
        <v>630</v>
      </c>
      <c r="G79" s="254"/>
      <c r="H79" s="232" t="s">
        <v>631</v>
      </c>
      <c r="I79" s="232" t="s">
        <v>632</v>
      </c>
      <c r="J79" s="232">
        <v>20</v>
      </c>
      <c r="K79" s="244"/>
    </row>
    <row r="80" spans="2:11" s="1" customFormat="1" ht="15" customHeight="1">
      <c r="B80" s="243"/>
      <c r="C80" s="232" t="s">
        <v>633</v>
      </c>
      <c r="D80" s="232"/>
      <c r="E80" s="232"/>
      <c r="F80" s="253" t="s">
        <v>630</v>
      </c>
      <c r="G80" s="254"/>
      <c r="H80" s="232" t="s">
        <v>634</v>
      </c>
      <c r="I80" s="232" t="s">
        <v>632</v>
      </c>
      <c r="J80" s="232">
        <v>120</v>
      </c>
      <c r="K80" s="244"/>
    </row>
    <row r="81" spans="2:11" s="1" customFormat="1" ht="15" customHeight="1">
      <c r="B81" s="255"/>
      <c r="C81" s="232" t="s">
        <v>635</v>
      </c>
      <c r="D81" s="232"/>
      <c r="E81" s="232"/>
      <c r="F81" s="253" t="s">
        <v>636</v>
      </c>
      <c r="G81" s="254"/>
      <c r="H81" s="232" t="s">
        <v>637</v>
      </c>
      <c r="I81" s="232" t="s">
        <v>632</v>
      </c>
      <c r="J81" s="232">
        <v>50</v>
      </c>
      <c r="K81" s="244"/>
    </row>
    <row r="82" spans="2:11" s="1" customFormat="1" ht="15" customHeight="1">
      <c r="B82" s="255"/>
      <c r="C82" s="232" t="s">
        <v>638</v>
      </c>
      <c r="D82" s="232"/>
      <c r="E82" s="232"/>
      <c r="F82" s="253" t="s">
        <v>630</v>
      </c>
      <c r="G82" s="254"/>
      <c r="H82" s="232" t="s">
        <v>639</v>
      </c>
      <c r="I82" s="232" t="s">
        <v>640</v>
      </c>
      <c r="J82" s="232"/>
      <c r="K82" s="244"/>
    </row>
    <row r="83" spans="2:11" s="1" customFormat="1" ht="15" customHeight="1">
      <c r="B83" s="255"/>
      <c r="C83" s="256" t="s">
        <v>641</v>
      </c>
      <c r="D83" s="256"/>
      <c r="E83" s="256"/>
      <c r="F83" s="257" t="s">
        <v>636</v>
      </c>
      <c r="G83" s="256"/>
      <c r="H83" s="256" t="s">
        <v>642</v>
      </c>
      <c r="I83" s="256" t="s">
        <v>632</v>
      </c>
      <c r="J83" s="256">
        <v>15</v>
      </c>
      <c r="K83" s="244"/>
    </row>
    <row r="84" spans="2:11" s="1" customFormat="1" ht="15" customHeight="1">
      <c r="B84" s="255"/>
      <c r="C84" s="256" t="s">
        <v>643</v>
      </c>
      <c r="D84" s="256"/>
      <c r="E84" s="256"/>
      <c r="F84" s="257" t="s">
        <v>636</v>
      </c>
      <c r="G84" s="256"/>
      <c r="H84" s="256" t="s">
        <v>644</v>
      </c>
      <c r="I84" s="256" t="s">
        <v>632</v>
      </c>
      <c r="J84" s="256">
        <v>15</v>
      </c>
      <c r="K84" s="244"/>
    </row>
    <row r="85" spans="2:11" s="1" customFormat="1" ht="15" customHeight="1">
      <c r="B85" s="255"/>
      <c r="C85" s="256" t="s">
        <v>645</v>
      </c>
      <c r="D85" s="256"/>
      <c r="E85" s="256"/>
      <c r="F85" s="257" t="s">
        <v>636</v>
      </c>
      <c r="G85" s="256"/>
      <c r="H85" s="256" t="s">
        <v>646</v>
      </c>
      <c r="I85" s="256" t="s">
        <v>632</v>
      </c>
      <c r="J85" s="256">
        <v>20</v>
      </c>
      <c r="K85" s="244"/>
    </row>
    <row r="86" spans="2:11" s="1" customFormat="1" ht="15" customHeight="1">
      <c r="B86" s="255"/>
      <c r="C86" s="256" t="s">
        <v>647</v>
      </c>
      <c r="D86" s="256"/>
      <c r="E86" s="256"/>
      <c r="F86" s="257" t="s">
        <v>636</v>
      </c>
      <c r="G86" s="256"/>
      <c r="H86" s="256" t="s">
        <v>648</v>
      </c>
      <c r="I86" s="256" t="s">
        <v>632</v>
      </c>
      <c r="J86" s="256">
        <v>20</v>
      </c>
      <c r="K86" s="244"/>
    </row>
    <row r="87" spans="2:11" s="1" customFormat="1" ht="15" customHeight="1">
      <c r="B87" s="255"/>
      <c r="C87" s="232" t="s">
        <v>649</v>
      </c>
      <c r="D87" s="232"/>
      <c r="E87" s="232"/>
      <c r="F87" s="253" t="s">
        <v>636</v>
      </c>
      <c r="G87" s="254"/>
      <c r="H87" s="232" t="s">
        <v>650</v>
      </c>
      <c r="I87" s="232" t="s">
        <v>632</v>
      </c>
      <c r="J87" s="232">
        <v>50</v>
      </c>
      <c r="K87" s="244"/>
    </row>
    <row r="88" spans="2:11" s="1" customFormat="1" ht="15" customHeight="1">
      <c r="B88" s="255"/>
      <c r="C88" s="232" t="s">
        <v>651</v>
      </c>
      <c r="D88" s="232"/>
      <c r="E88" s="232"/>
      <c r="F88" s="253" t="s">
        <v>636</v>
      </c>
      <c r="G88" s="254"/>
      <c r="H88" s="232" t="s">
        <v>652</v>
      </c>
      <c r="I88" s="232" t="s">
        <v>632</v>
      </c>
      <c r="J88" s="232">
        <v>20</v>
      </c>
      <c r="K88" s="244"/>
    </row>
    <row r="89" spans="2:11" s="1" customFormat="1" ht="15" customHeight="1">
      <c r="B89" s="255"/>
      <c r="C89" s="232" t="s">
        <v>653</v>
      </c>
      <c r="D89" s="232"/>
      <c r="E89" s="232"/>
      <c r="F89" s="253" t="s">
        <v>636</v>
      </c>
      <c r="G89" s="254"/>
      <c r="H89" s="232" t="s">
        <v>654</v>
      </c>
      <c r="I89" s="232" t="s">
        <v>632</v>
      </c>
      <c r="J89" s="232">
        <v>20</v>
      </c>
      <c r="K89" s="244"/>
    </row>
    <row r="90" spans="2:11" s="1" customFormat="1" ht="15" customHeight="1">
      <c r="B90" s="255"/>
      <c r="C90" s="232" t="s">
        <v>655</v>
      </c>
      <c r="D90" s="232"/>
      <c r="E90" s="232"/>
      <c r="F90" s="253" t="s">
        <v>636</v>
      </c>
      <c r="G90" s="254"/>
      <c r="H90" s="232" t="s">
        <v>656</v>
      </c>
      <c r="I90" s="232" t="s">
        <v>632</v>
      </c>
      <c r="J90" s="232">
        <v>50</v>
      </c>
      <c r="K90" s="244"/>
    </row>
    <row r="91" spans="2:11" s="1" customFormat="1" ht="15" customHeight="1">
      <c r="B91" s="255"/>
      <c r="C91" s="232" t="s">
        <v>657</v>
      </c>
      <c r="D91" s="232"/>
      <c r="E91" s="232"/>
      <c r="F91" s="253" t="s">
        <v>636</v>
      </c>
      <c r="G91" s="254"/>
      <c r="H91" s="232" t="s">
        <v>657</v>
      </c>
      <c r="I91" s="232" t="s">
        <v>632</v>
      </c>
      <c r="J91" s="232">
        <v>50</v>
      </c>
      <c r="K91" s="244"/>
    </row>
    <row r="92" spans="2:11" s="1" customFormat="1" ht="15" customHeight="1">
      <c r="B92" s="255"/>
      <c r="C92" s="232" t="s">
        <v>658</v>
      </c>
      <c r="D92" s="232"/>
      <c r="E92" s="232"/>
      <c r="F92" s="253" t="s">
        <v>636</v>
      </c>
      <c r="G92" s="254"/>
      <c r="H92" s="232" t="s">
        <v>659</v>
      </c>
      <c r="I92" s="232" t="s">
        <v>632</v>
      </c>
      <c r="J92" s="232">
        <v>255</v>
      </c>
      <c r="K92" s="244"/>
    </row>
    <row r="93" spans="2:11" s="1" customFormat="1" ht="15" customHeight="1">
      <c r="B93" s="255"/>
      <c r="C93" s="232" t="s">
        <v>660</v>
      </c>
      <c r="D93" s="232"/>
      <c r="E93" s="232"/>
      <c r="F93" s="253" t="s">
        <v>630</v>
      </c>
      <c r="G93" s="254"/>
      <c r="H93" s="232" t="s">
        <v>661</v>
      </c>
      <c r="I93" s="232" t="s">
        <v>662</v>
      </c>
      <c r="J93" s="232"/>
      <c r="K93" s="244"/>
    </row>
    <row r="94" spans="2:11" s="1" customFormat="1" ht="15" customHeight="1">
      <c r="B94" s="255"/>
      <c r="C94" s="232" t="s">
        <v>663</v>
      </c>
      <c r="D94" s="232"/>
      <c r="E94" s="232"/>
      <c r="F94" s="253" t="s">
        <v>630</v>
      </c>
      <c r="G94" s="254"/>
      <c r="H94" s="232" t="s">
        <v>664</v>
      </c>
      <c r="I94" s="232" t="s">
        <v>665</v>
      </c>
      <c r="J94" s="232"/>
      <c r="K94" s="244"/>
    </row>
    <row r="95" spans="2:11" s="1" customFormat="1" ht="15" customHeight="1">
      <c r="B95" s="255"/>
      <c r="C95" s="232" t="s">
        <v>666</v>
      </c>
      <c r="D95" s="232"/>
      <c r="E95" s="232"/>
      <c r="F95" s="253" t="s">
        <v>630</v>
      </c>
      <c r="G95" s="254"/>
      <c r="H95" s="232" t="s">
        <v>666</v>
      </c>
      <c r="I95" s="232" t="s">
        <v>665</v>
      </c>
      <c r="J95" s="232"/>
      <c r="K95" s="244"/>
    </row>
    <row r="96" spans="2:11" s="1" customFormat="1" ht="15" customHeight="1">
      <c r="B96" s="255"/>
      <c r="C96" s="232" t="s">
        <v>42</v>
      </c>
      <c r="D96" s="232"/>
      <c r="E96" s="232"/>
      <c r="F96" s="253" t="s">
        <v>630</v>
      </c>
      <c r="G96" s="254"/>
      <c r="H96" s="232" t="s">
        <v>667</v>
      </c>
      <c r="I96" s="232" t="s">
        <v>665</v>
      </c>
      <c r="J96" s="232"/>
      <c r="K96" s="244"/>
    </row>
    <row r="97" spans="2:11" s="1" customFormat="1" ht="15" customHeight="1">
      <c r="B97" s="255"/>
      <c r="C97" s="232" t="s">
        <v>52</v>
      </c>
      <c r="D97" s="232"/>
      <c r="E97" s="232"/>
      <c r="F97" s="253" t="s">
        <v>630</v>
      </c>
      <c r="G97" s="254"/>
      <c r="H97" s="232" t="s">
        <v>668</v>
      </c>
      <c r="I97" s="232" t="s">
        <v>665</v>
      </c>
      <c r="J97" s="232"/>
      <c r="K97" s="244"/>
    </row>
    <row r="98" spans="2:11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pans="2:1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pans="2:11" s="1" customFormat="1" ht="45" customHeight="1">
      <c r="B102" s="243"/>
      <c r="C102" s="351" t="s">
        <v>669</v>
      </c>
      <c r="D102" s="351"/>
      <c r="E102" s="351"/>
      <c r="F102" s="351"/>
      <c r="G102" s="351"/>
      <c r="H102" s="351"/>
      <c r="I102" s="351"/>
      <c r="J102" s="351"/>
      <c r="K102" s="244"/>
    </row>
    <row r="103" spans="2:11" s="1" customFormat="1" ht="17.25" customHeight="1">
      <c r="B103" s="243"/>
      <c r="C103" s="245" t="s">
        <v>624</v>
      </c>
      <c r="D103" s="245"/>
      <c r="E103" s="245"/>
      <c r="F103" s="245" t="s">
        <v>625</v>
      </c>
      <c r="G103" s="246"/>
      <c r="H103" s="245" t="s">
        <v>58</v>
      </c>
      <c r="I103" s="245" t="s">
        <v>61</v>
      </c>
      <c r="J103" s="245" t="s">
        <v>626</v>
      </c>
      <c r="K103" s="244"/>
    </row>
    <row r="104" spans="2:11" s="1" customFormat="1" ht="17.25" customHeight="1">
      <c r="B104" s="243"/>
      <c r="C104" s="247" t="s">
        <v>627</v>
      </c>
      <c r="D104" s="247"/>
      <c r="E104" s="247"/>
      <c r="F104" s="248" t="s">
        <v>628</v>
      </c>
      <c r="G104" s="249"/>
      <c r="H104" s="247"/>
      <c r="I104" s="247"/>
      <c r="J104" s="247" t="s">
        <v>629</v>
      </c>
      <c r="K104" s="244"/>
    </row>
    <row r="105" spans="2:11" s="1" customFormat="1" ht="5.25" customHeight="1">
      <c r="B105" s="243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pans="2:11" s="1" customFormat="1" ht="15" customHeight="1">
      <c r="B106" s="243"/>
      <c r="C106" s="232" t="s">
        <v>57</v>
      </c>
      <c r="D106" s="252"/>
      <c r="E106" s="252"/>
      <c r="F106" s="253" t="s">
        <v>630</v>
      </c>
      <c r="G106" s="232"/>
      <c r="H106" s="232" t="s">
        <v>670</v>
      </c>
      <c r="I106" s="232" t="s">
        <v>632</v>
      </c>
      <c r="J106" s="232">
        <v>20</v>
      </c>
      <c r="K106" s="244"/>
    </row>
    <row r="107" spans="2:11" s="1" customFormat="1" ht="15" customHeight="1">
      <c r="B107" s="243"/>
      <c r="C107" s="232" t="s">
        <v>633</v>
      </c>
      <c r="D107" s="232"/>
      <c r="E107" s="232"/>
      <c r="F107" s="253" t="s">
        <v>630</v>
      </c>
      <c r="G107" s="232"/>
      <c r="H107" s="232" t="s">
        <v>670</v>
      </c>
      <c r="I107" s="232" t="s">
        <v>632</v>
      </c>
      <c r="J107" s="232">
        <v>120</v>
      </c>
      <c r="K107" s="244"/>
    </row>
    <row r="108" spans="2:11" s="1" customFormat="1" ht="15" customHeight="1">
      <c r="B108" s="255"/>
      <c r="C108" s="232" t="s">
        <v>635</v>
      </c>
      <c r="D108" s="232"/>
      <c r="E108" s="232"/>
      <c r="F108" s="253" t="s">
        <v>636</v>
      </c>
      <c r="G108" s="232"/>
      <c r="H108" s="232" t="s">
        <v>670</v>
      </c>
      <c r="I108" s="232" t="s">
        <v>632</v>
      </c>
      <c r="J108" s="232">
        <v>50</v>
      </c>
      <c r="K108" s="244"/>
    </row>
    <row r="109" spans="2:11" s="1" customFormat="1" ht="15" customHeight="1">
      <c r="B109" s="255"/>
      <c r="C109" s="232" t="s">
        <v>638</v>
      </c>
      <c r="D109" s="232"/>
      <c r="E109" s="232"/>
      <c r="F109" s="253" t="s">
        <v>630</v>
      </c>
      <c r="G109" s="232"/>
      <c r="H109" s="232" t="s">
        <v>670</v>
      </c>
      <c r="I109" s="232" t="s">
        <v>640</v>
      </c>
      <c r="J109" s="232"/>
      <c r="K109" s="244"/>
    </row>
    <row r="110" spans="2:11" s="1" customFormat="1" ht="15" customHeight="1">
      <c r="B110" s="255"/>
      <c r="C110" s="232" t="s">
        <v>649</v>
      </c>
      <c r="D110" s="232"/>
      <c r="E110" s="232"/>
      <c r="F110" s="253" t="s">
        <v>636</v>
      </c>
      <c r="G110" s="232"/>
      <c r="H110" s="232" t="s">
        <v>670</v>
      </c>
      <c r="I110" s="232" t="s">
        <v>632</v>
      </c>
      <c r="J110" s="232">
        <v>50</v>
      </c>
      <c r="K110" s="244"/>
    </row>
    <row r="111" spans="2:11" s="1" customFormat="1" ht="15" customHeight="1">
      <c r="B111" s="255"/>
      <c r="C111" s="232" t="s">
        <v>657</v>
      </c>
      <c r="D111" s="232"/>
      <c r="E111" s="232"/>
      <c r="F111" s="253" t="s">
        <v>636</v>
      </c>
      <c r="G111" s="232"/>
      <c r="H111" s="232" t="s">
        <v>670</v>
      </c>
      <c r="I111" s="232" t="s">
        <v>632</v>
      </c>
      <c r="J111" s="232">
        <v>50</v>
      </c>
      <c r="K111" s="244"/>
    </row>
    <row r="112" spans="2:11" s="1" customFormat="1" ht="15" customHeight="1">
      <c r="B112" s="255"/>
      <c r="C112" s="232" t="s">
        <v>655</v>
      </c>
      <c r="D112" s="232"/>
      <c r="E112" s="232"/>
      <c r="F112" s="253" t="s">
        <v>636</v>
      </c>
      <c r="G112" s="232"/>
      <c r="H112" s="232" t="s">
        <v>670</v>
      </c>
      <c r="I112" s="232" t="s">
        <v>632</v>
      </c>
      <c r="J112" s="232">
        <v>50</v>
      </c>
      <c r="K112" s="244"/>
    </row>
    <row r="113" spans="2:11" s="1" customFormat="1" ht="15" customHeight="1">
      <c r="B113" s="255"/>
      <c r="C113" s="232" t="s">
        <v>57</v>
      </c>
      <c r="D113" s="232"/>
      <c r="E113" s="232"/>
      <c r="F113" s="253" t="s">
        <v>630</v>
      </c>
      <c r="G113" s="232"/>
      <c r="H113" s="232" t="s">
        <v>671</v>
      </c>
      <c r="I113" s="232" t="s">
        <v>632</v>
      </c>
      <c r="J113" s="232">
        <v>20</v>
      </c>
      <c r="K113" s="244"/>
    </row>
    <row r="114" spans="2:11" s="1" customFormat="1" ht="15" customHeight="1">
      <c r="B114" s="255"/>
      <c r="C114" s="232" t="s">
        <v>672</v>
      </c>
      <c r="D114" s="232"/>
      <c r="E114" s="232"/>
      <c r="F114" s="253" t="s">
        <v>630</v>
      </c>
      <c r="G114" s="232"/>
      <c r="H114" s="232" t="s">
        <v>673</v>
      </c>
      <c r="I114" s="232" t="s">
        <v>632</v>
      </c>
      <c r="J114" s="232">
        <v>120</v>
      </c>
      <c r="K114" s="244"/>
    </row>
    <row r="115" spans="2:11" s="1" customFormat="1" ht="15" customHeight="1">
      <c r="B115" s="255"/>
      <c r="C115" s="232" t="s">
        <v>42</v>
      </c>
      <c r="D115" s="232"/>
      <c r="E115" s="232"/>
      <c r="F115" s="253" t="s">
        <v>630</v>
      </c>
      <c r="G115" s="232"/>
      <c r="H115" s="232" t="s">
        <v>674</v>
      </c>
      <c r="I115" s="232" t="s">
        <v>665</v>
      </c>
      <c r="J115" s="232"/>
      <c r="K115" s="244"/>
    </row>
    <row r="116" spans="2:11" s="1" customFormat="1" ht="15" customHeight="1">
      <c r="B116" s="255"/>
      <c r="C116" s="232" t="s">
        <v>52</v>
      </c>
      <c r="D116" s="232"/>
      <c r="E116" s="232"/>
      <c r="F116" s="253" t="s">
        <v>630</v>
      </c>
      <c r="G116" s="232"/>
      <c r="H116" s="232" t="s">
        <v>675</v>
      </c>
      <c r="I116" s="232" t="s">
        <v>665</v>
      </c>
      <c r="J116" s="232"/>
      <c r="K116" s="244"/>
    </row>
    <row r="117" spans="2:11" s="1" customFormat="1" ht="15" customHeight="1">
      <c r="B117" s="255"/>
      <c r="C117" s="232" t="s">
        <v>61</v>
      </c>
      <c r="D117" s="232"/>
      <c r="E117" s="232"/>
      <c r="F117" s="253" t="s">
        <v>630</v>
      </c>
      <c r="G117" s="232"/>
      <c r="H117" s="232" t="s">
        <v>676</v>
      </c>
      <c r="I117" s="232" t="s">
        <v>677</v>
      </c>
      <c r="J117" s="232"/>
      <c r="K117" s="244"/>
    </row>
    <row r="118" spans="2:11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pans="2:11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pans="2:11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pans="2:1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pans="2:11" s="1" customFormat="1" ht="45" customHeight="1">
      <c r="B122" s="271"/>
      <c r="C122" s="352" t="s">
        <v>678</v>
      </c>
      <c r="D122" s="352"/>
      <c r="E122" s="352"/>
      <c r="F122" s="352"/>
      <c r="G122" s="352"/>
      <c r="H122" s="352"/>
      <c r="I122" s="352"/>
      <c r="J122" s="352"/>
      <c r="K122" s="272"/>
    </row>
    <row r="123" spans="2:11" s="1" customFormat="1" ht="17.25" customHeight="1">
      <c r="B123" s="273"/>
      <c r="C123" s="245" t="s">
        <v>624</v>
      </c>
      <c r="D123" s="245"/>
      <c r="E123" s="245"/>
      <c r="F123" s="245" t="s">
        <v>625</v>
      </c>
      <c r="G123" s="246"/>
      <c r="H123" s="245" t="s">
        <v>58</v>
      </c>
      <c r="I123" s="245" t="s">
        <v>61</v>
      </c>
      <c r="J123" s="245" t="s">
        <v>626</v>
      </c>
      <c r="K123" s="274"/>
    </row>
    <row r="124" spans="2:11" s="1" customFormat="1" ht="17.25" customHeight="1">
      <c r="B124" s="273"/>
      <c r="C124" s="247" t="s">
        <v>627</v>
      </c>
      <c r="D124" s="247"/>
      <c r="E124" s="247"/>
      <c r="F124" s="248" t="s">
        <v>628</v>
      </c>
      <c r="G124" s="249"/>
      <c r="H124" s="247"/>
      <c r="I124" s="247"/>
      <c r="J124" s="247" t="s">
        <v>629</v>
      </c>
      <c r="K124" s="274"/>
    </row>
    <row r="125" spans="2:11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pans="2:11" s="1" customFormat="1" ht="15" customHeight="1">
      <c r="B126" s="275"/>
      <c r="C126" s="232" t="s">
        <v>633</v>
      </c>
      <c r="D126" s="252"/>
      <c r="E126" s="252"/>
      <c r="F126" s="253" t="s">
        <v>630</v>
      </c>
      <c r="G126" s="232"/>
      <c r="H126" s="232" t="s">
        <v>670</v>
      </c>
      <c r="I126" s="232" t="s">
        <v>632</v>
      </c>
      <c r="J126" s="232">
        <v>120</v>
      </c>
      <c r="K126" s="278"/>
    </row>
    <row r="127" spans="2:11" s="1" customFormat="1" ht="15" customHeight="1">
      <c r="B127" s="275"/>
      <c r="C127" s="232" t="s">
        <v>679</v>
      </c>
      <c r="D127" s="232"/>
      <c r="E127" s="232"/>
      <c r="F127" s="253" t="s">
        <v>630</v>
      </c>
      <c r="G127" s="232"/>
      <c r="H127" s="232" t="s">
        <v>680</v>
      </c>
      <c r="I127" s="232" t="s">
        <v>632</v>
      </c>
      <c r="J127" s="232" t="s">
        <v>681</v>
      </c>
      <c r="K127" s="278"/>
    </row>
    <row r="128" spans="2:11" s="1" customFormat="1" ht="15" customHeight="1">
      <c r="B128" s="275"/>
      <c r="C128" s="232" t="s">
        <v>578</v>
      </c>
      <c r="D128" s="232"/>
      <c r="E128" s="232"/>
      <c r="F128" s="253" t="s">
        <v>630</v>
      </c>
      <c r="G128" s="232"/>
      <c r="H128" s="232" t="s">
        <v>682</v>
      </c>
      <c r="I128" s="232" t="s">
        <v>632</v>
      </c>
      <c r="J128" s="232" t="s">
        <v>681</v>
      </c>
      <c r="K128" s="278"/>
    </row>
    <row r="129" spans="2:11" s="1" customFormat="1" ht="15" customHeight="1">
      <c r="B129" s="275"/>
      <c r="C129" s="232" t="s">
        <v>641</v>
      </c>
      <c r="D129" s="232"/>
      <c r="E129" s="232"/>
      <c r="F129" s="253" t="s">
        <v>636</v>
      </c>
      <c r="G129" s="232"/>
      <c r="H129" s="232" t="s">
        <v>642</v>
      </c>
      <c r="I129" s="232" t="s">
        <v>632</v>
      </c>
      <c r="J129" s="232">
        <v>15</v>
      </c>
      <c r="K129" s="278"/>
    </row>
    <row r="130" spans="2:11" s="1" customFormat="1" ht="15" customHeight="1">
      <c r="B130" s="275"/>
      <c r="C130" s="256" t="s">
        <v>643</v>
      </c>
      <c r="D130" s="256"/>
      <c r="E130" s="256"/>
      <c r="F130" s="257" t="s">
        <v>636</v>
      </c>
      <c r="G130" s="256"/>
      <c r="H130" s="256" t="s">
        <v>644</v>
      </c>
      <c r="I130" s="256" t="s">
        <v>632</v>
      </c>
      <c r="J130" s="256">
        <v>15</v>
      </c>
      <c r="K130" s="278"/>
    </row>
    <row r="131" spans="2:11" s="1" customFormat="1" ht="15" customHeight="1">
      <c r="B131" s="275"/>
      <c r="C131" s="256" t="s">
        <v>645</v>
      </c>
      <c r="D131" s="256"/>
      <c r="E131" s="256"/>
      <c r="F131" s="257" t="s">
        <v>636</v>
      </c>
      <c r="G131" s="256"/>
      <c r="H131" s="256" t="s">
        <v>646</v>
      </c>
      <c r="I131" s="256" t="s">
        <v>632</v>
      </c>
      <c r="J131" s="256">
        <v>20</v>
      </c>
      <c r="K131" s="278"/>
    </row>
    <row r="132" spans="2:11" s="1" customFormat="1" ht="15" customHeight="1">
      <c r="B132" s="275"/>
      <c r="C132" s="256" t="s">
        <v>647</v>
      </c>
      <c r="D132" s="256"/>
      <c r="E132" s="256"/>
      <c r="F132" s="257" t="s">
        <v>636</v>
      </c>
      <c r="G132" s="256"/>
      <c r="H132" s="256" t="s">
        <v>648</v>
      </c>
      <c r="I132" s="256" t="s">
        <v>632</v>
      </c>
      <c r="J132" s="256">
        <v>20</v>
      </c>
      <c r="K132" s="278"/>
    </row>
    <row r="133" spans="2:11" s="1" customFormat="1" ht="15" customHeight="1">
      <c r="B133" s="275"/>
      <c r="C133" s="232" t="s">
        <v>635</v>
      </c>
      <c r="D133" s="232"/>
      <c r="E133" s="232"/>
      <c r="F133" s="253" t="s">
        <v>636</v>
      </c>
      <c r="G133" s="232"/>
      <c r="H133" s="232" t="s">
        <v>670</v>
      </c>
      <c r="I133" s="232" t="s">
        <v>632</v>
      </c>
      <c r="J133" s="232">
        <v>50</v>
      </c>
      <c r="K133" s="278"/>
    </row>
    <row r="134" spans="2:11" s="1" customFormat="1" ht="15" customHeight="1">
      <c r="B134" s="275"/>
      <c r="C134" s="232" t="s">
        <v>649</v>
      </c>
      <c r="D134" s="232"/>
      <c r="E134" s="232"/>
      <c r="F134" s="253" t="s">
        <v>636</v>
      </c>
      <c r="G134" s="232"/>
      <c r="H134" s="232" t="s">
        <v>670</v>
      </c>
      <c r="I134" s="232" t="s">
        <v>632</v>
      </c>
      <c r="J134" s="232">
        <v>50</v>
      </c>
      <c r="K134" s="278"/>
    </row>
    <row r="135" spans="2:11" s="1" customFormat="1" ht="15" customHeight="1">
      <c r="B135" s="275"/>
      <c r="C135" s="232" t="s">
        <v>655</v>
      </c>
      <c r="D135" s="232"/>
      <c r="E135" s="232"/>
      <c r="F135" s="253" t="s">
        <v>636</v>
      </c>
      <c r="G135" s="232"/>
      <c r="H135" s="232" t="s">
        <v>670</v>
      </c>
      <c r="I135" s="232" t="s">
        <v>632</v>
      </c>
      <c r="J135" s="232">
        <v>50</v>
      </c>
      <c r="K135" s="278"/>
    </row>
    <row r="136" spans="2:11" s="1" customFormat="1" ht="15" customHeight="1">
      <c r="B136" s="275"/>
      <c r="C136" s="232" t="s">
        <v>657</v>
      </c>
      <c r="D136" s="232"/>
      <c r="E136" s="232"/>
      <c r="F136" s="253" t="s">
        <v>636</v>
      </c>
      <c r="G136" s="232"/>
      <c r="H136" s="232" t="s">
        <v>670</v>
      </c>
      <c r="I136" s="232" t="s">
        <v>632</v>
      </c>
      <c r="J136" s="232">
        <v>50</v>
      </c>
      <c r="K136" s="278"/>
    </row>
    <row r="137" spans="2:11" s="1" customFormat="1" ht="15" customHeight="1">
      <c r="B137" s="275"/>
      <c r="C137" s="232" t="s">
        <v>658</v>
      </c>
      <c r="D137" s="232"/>
      <c r="E137" s="232"/>
      <c r="F137" s="253" t="s">
        <v>636</v>
      </c>
      <c r="G137" s="232"/>
      <c r="H137" s="232" t="s">
        <v>683</v>
      </c>
      <c r="I137" s="232" t="s">
        <v>632</v>
      </c>
      <c r="J137" s="232">
        <v>255</v>
      </c>
      <c r="K137" s="278"/>
    </row>
    <row r="138" spans="2:11" s="1" customFormat="1" ht="15" customHeight="1">
      <c r="B138" s="275"/>
      <c r="C138" s="232" t="s">
        <v>660</v>
      </c>
      <c r="D138" s="232"/>
      <c r="E138" s="232"/>
      <c r="F138" s="253" t="s">
        <v>630</v>
      </c>
      <c r="G138" s="232"/>
      <c r="H138" s="232" t="s">
        <v>684</v>
      </c>
      <c r="I138" s="232" t="s">
        <v>662</v>
      </c>
      <c r="J138" s="232"/>
      <c r="K138" s="278"/>
    </row>
    <row r="139" spans="2:11" s="1" customFormat="1" ht="15" customHeight="1">
      <c r="B139" s="275"/>
      <c r="C139" s="232" t="s">
        <v>663</v>
      </c>
      <c r="D139" s="232"/>
      <c r="E139" s="232"/>
      <c r="F139" s="253" t="s">
        <v>630</v>
      </c>
      <c r="G139" s="232"/>
      <c r="H139" s="232" t="s">
        <v>685</v>
      </c>
      <c r="I139" s="232" t="s">
        <v>665</v>
      </c>
      <c r="J139" s="232"/>
      <c r="K139" s="278"/>
    </row>
    <row r="140" spans="2:11" s="1" customFormat="1" ht="15" customHeight="1">
      <c r="B140" s="275"/>
      <c r="C140" s="232" t="s">
        <v>666</v>
      </c>
      <c r="D140" s="232"/>
      <c r="E140" s="232"/>
      <c r="F140" s="253" t="s">
        <v>630</v>
      </c>
      <c r="G140" s="232"/>
      <c r="H140" s="232" t="s">
        <v>666</v>
      </c>
      <c r="I140" s="232" t="s">
        <v>665</v>
      </c>
      <c r="J140" s="232"/>
      <c r="K140" s="278"/>
    </row>
    <row r="141" spans="2:11" s="1" customFormat="1" ht="15" customHeight="1">
      <c r="B141" s="275"/>
      <c r="C141" s="232" t="s">
        <v>42</v>
      </c>
      <c r="D141" s="232"/>
      <c r="E141" s="232"/>
      <c r="F141" s="253" t="s">
        <v>630</v>
      </c>
      <c r="G141" s="232"/>
      <c r="H141" s="232" t="s">
        <v>686</v>
      </c>
      <c r="I141" s="232" t="s">
        <v>665</v>
      </c>
      <c r="J141" s="232"/>
      <c r="K141" s="278"/>
    </row>
    <row r="142" spans="2:11" s="1" customFormat="1" ht="15" customHeight="1">
      <c r="B142" s="275"/>
      <c r="C142" s="232" t="s">
        <v>687</v>
      </c>
      <c r="D142" s="232"/>
      <c r="E142" s="232"/>
      <c r="F142" s="253" t="s">
        <v>630</v>
      </c>
      <c r="G142" s="232"/>
      <c r="H142" s="232" t="s">
        <v>688</v>
      </c>
      <c r="I142" s="232" t="s">
        <v>665</v>
      </c>
      <c r="J142" s="232"/>
      <c r="K142" s="278"/>
    </row>
    <row r="143" spans="2:11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pans="2:11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pans="2:11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pans="2:11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pans="2:11" s="1" customFormat="1" ht="45" customHeight="1">
      <c r="B147" s="243"/>
      <c r="C147" s="351" t="s">
        <v>689</v>
      </c>
      <c r="D147" s="351"/>
      <c r="E147" s="351"/>
      <c r="F147" s="351"/>
      <c r="G147" s="351"/>
      <c r="H147" s="351"/>
      <c r="I147" s="351"/>
      <c r="J147" s="351"/>
      <c r="K147" s="244"/>
    </row>
    <row r="148" spans="2:11" s="1" customFormat="1" ht="17.25" customHeight="1">
      <c r="B148" s="243"/>
      <c r="C148" s="245" t="s">
        <v>624</v>
      </c>
      <c r="D148" s="245"/>
      <c r="E148" s="245"/>
      <c r="F148" s="245" t="s">
        <v>625</v>
      </c>
      <c r="G148" s="246"/>
      <c r="H148" s="245" t="s">
        <v>58</v>
      </c>
      <c r="I148" s="245" t="s">
        <v>61</v>
      </c>
      <c r="J148" s="245" t="s">
        <v>626</v>
      </c>
      <c r="K148" s="244"/>
    </row>
    <row r="149" spans="2:11" s="1" customFormat="1" ht="17.25" customHeight="1">
      <c r="B149" s="243"/>
      <c r="C149" s="247" t="s">
        <v>627</v>
      </c>
      <c r="D149" s="247"/>
      <c r="E149" s="247"/>
      <c r="F149" s="248" t="s">
        <v>628</v>
      </c>
      <c r="G149" s="249"/>
      <c r="H149" s="247"/>
      <c r="I149" s="247"/>
      <c r="J149" s="247" t="s">
        <v>629</v>
      </c>
      <c r="K149" s="244"/>
    </row>
    <row r="150" spans="2:11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pans="2:11" s="1" customFormat="1" ht="15" customHeight="1">
      <c r="B151" s="255"/>
      <c r="C151" s="282" t="s">
        <v>633</v>
      </c>
      <c r="D151" s="232"/>
      <c r="E151" s="232"/>
      <c r="F151" s="283" t="s">
        <v>630</v>
      </c>
      <c r="G151" s="232"/>
      <c r="H151" s="282" t="s">
        <v>670</v>
      </c>
      <c r="I151" s="282" t="s">
        <v>632</v>
      </c>
      <c r="J151" s="282">
        <v>120</v>
      </c>
      <c r="K151" s="278"/>
    </row>
    <row r="152" spans="2:11" s="1" customFormat="1" ht="15" customHeight="1">
      <c r="B152" s="255"/>
      <c r="C152" s="282" t="s">
        <v>679</v>
      </c>
      <c r="D152" s="232"/>
      <c r="E152" s="232"/>
      <c r="F152" s="283" t="s">
        <v>630</v>
      </c>
      <c r="G152" s="232"/>
      <c r="H152" s="282" t="s">
        <v>690</v>
      </c>
      <c r="I152" s="282" t="s">
        <v>632</v>
      </c>
      <c r="J152" s="282" t="s">
        <v>681</v>
      </c>
      <c r="K152" s="278"/>
    </row>
    <row r="153" spans="2:11" s="1" customFormat="1" ht="15" customHeight="1">
      <c r="B153" s="255"/>
      <c r="C153" s="282" t="s">
        <v>578</v>
      </c>
      <c r="D153" s="232"/>
      <c r="E153" s="232"/>
      <c r="F153" s="283" t="s">
        <v>630</v>
      </c>
      <c r="G153" s="232"/>
      <c r="H153" s="282" t="s">
        <v>691</v>
      </c>
      <c r="I153" s="282" t="s">
        <v>632</v>
      </c>
      <c r="J153" s="282" t="s">
        <v>681</v>
      </c>
      <c r="K153" s="278"/>
    </row>
    <row r="154" spans="2:11" s="1" customFormat="1" ht="15" customHeight="1">
      <c r="B154" s="255"/>
      <c r="C154" s="282" t="s">
        <v>635</v>
      </c>
      <c r="D154" s="232"/>
      <c r="E154" s="232"/>
      <c r="F154" s="283" t="s">
        <v>636</v>
      </c>
      <c r="G154" s="232"/>
      <c r="H154" s="282" t="s">
        <v>670</v>
      </c>
      <c r="I154" s="282" t="s">
        <v>632</v>
      </c>
      <c r="J154" s="282">
        <v>50</v>
      </c>
      <c r="K154" s="278"/>
    </row>
    <row r="155" spans="2:11" s="1" customFormat="1" ht="15" customHeight="1">
      <c r="B155" s="255"/>
      <c r="C155" s="282" t="s">
        <v>638</v>
      </c>
      <c r="D155" s="232"/>
      <c r="E155" s="232"/>
      <c r="F155" s="283" t="s">
        <v>630</v>
      </c>
      <c r="G155" s="232"/>
      <c r="H155" s="282" t="s">
        <v>670</v>
      </c>
      <c r="I155" s="282" t="s">
        <v>640</v>
      </c>
      <c r="J155" s="282"/>
      <c r="K155" s="278"/>
    </row>
    <row r="156" spans="2:11" s="1" customFormat="1" ht="15" customHeight="1">
      <c r="B156" s="255"/>
      <c r="C156" s="282" t="s">
        <v>649</v>
      </c>
      <c r="D156" s="232"/>
      <c r="E156" s="232"/>
      <c r="F156" s="283" t="s">
        <v>636</v>
      </c>
      <c r="G156" s="232"/>
      <c r="H156" s="282" t="s">
        <v>670</v>
      </c>
      <c r="I156" s="282" t="s">
        <v>632</v>
      </c>
      <c r="J156" s="282">
        <v>50</v>
      </c>
      <c r="K156" s="278"/>
    </row>
    <row r="157" spans="2:11" s="1" customFormat="1" ht="15" customHeight="1">
      <c r="B157" s="255"/>
      <c r="C157" s="282" t="s">
        <v>657</v>
      </c>
      <c r="D157" s="232"/>
      <c r="E157" s="232"/>
      <c r="F157" s="283" t="s">
        <v>636</v>
      </c>
      <c r="G157" s="232"/>
      <c r="H157" s="282" t="s">
        <v>670</v>
      </c>
      <c r="I157" s="282" t="s">
        <v>632</v>
      </c>
      <c r="J157" s="282">
        <v>50</v>
      </c>
      <c r="K157" s="278"/>
    </row>
    <row r="158" spans="2:11" s="1" customFormat="1" ht="15" customHeight="1">
      <c r="B158" s="255"/>
      <c r="C158" s="282" t="s">
        <v>655</v>
      </c>
      <c r="D158" s="232"/>
      <c r="E158" s="232"/>
      <c r="F158" s="283" t="s">
        <v>636</v>
      </c>
      <c r="G158" s="232"/>
      <c r="H158" s="282" t="s">
        <v>670</v>
      </c>
      <c r="I158" s="282" t="s">
        <v>632</v>
      </c>
      <c r="J158" s="282">
        <v>50</v>
      </c>
      <c r="K158" s="278"/>
    </row>
    <row r="159" spans="2:11" s="1" customFormat="1" ht="15" customHeight="1">
      <c r="B159" s="255"/>
      <c r="C159" s="282" t="s">
        <v>92</v>
      </c>
      <c r="D159" s="232"/>
      <c r="E159" s="232"/>
      <c r="F159" s="283" t="s">
        <v>630</v>
      </c>
      <c r="G159" s="232"/>
      <c r="H159" s="282" t="s">
        <v>692</v>
      </c>
      <c r="I159" s="282" t="s">
        <v>632</v>
      </c>
      <c r="J159" s="282" t="s">
        <v>693</v>
      </c>
      <c r="K159" s="278"/>
    </row>
    <row r="160" spans="2:11" s="1" customFormat="1" ht="15" customHeight="1">
      <c r="B160" s="255"/>
      <c r="C160" s="282" t="s">
        <v>694</v>
      </c>
      <c r="D160" s="232"/>
      <c r="E160" s="232"/>
      <c r="F160" s="283" t="s">
        <v>630</v>
      </c>
      <c r="G160" s="232"/>
      <c r="H160" s="282" t="s">
        <v>695</v>
      </c>
      <c r="I160" s="282" t="s">
        <v>665</v>
      </c>
      <c r="J160" s="282"/>
      <c r="K160" s="278"/>
    </row>
    <row r="161" spans="2:1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pans="2:11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pans="2:11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pans="2:11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pans="2:11" s="1" customFormat="1" ht="45" customHeight="1">
      <c r="B165" s="224"/>
      <c r="C165" s="352" t="s">
        <v>696</v>
      </c>
      <c r="D165" s="352"/>
      <c r="E165" s="352"/>
      <c r="F165" s="352"/>
      <c r="G165" s="352"/>
      <c r="H165" s="352"/>
      <c r="I165" s="352"/>
      <c r="J165" s="352"/>
      <c r="K165" s="225"/>
    </row>
    <row r="166" spans="2:11" s="1" customFormat="1" ht="17.25" customHeight="1">
      <c r="B166" s="224"/>
      <c r="C166" s="245" t="s">
        <v>624</v>
      </c>
      <c r="D166" s="245"/>
      <c r="E166" s="245"/>
      <c r="F166" s="245" t="s">
        <v>625</v>
      </c>
      <c r="G166" s="287"/>
      <c r="H166" s="288" t="s">
        <v>58</v>
      </c>
      <c r="I166" s="288" t="s">
        <v>61</v>
      </c>
      <c r="J166" s="245" t="s">
        <v>626</v>
      </c>
      <c r="K166" s="225"/>
    </row>
    <row r="167" spans="2:11" s="1" customFormat="1" ht="17.25" customHeight="1">
      <c r="B167" s="226"/>
      <c r="C167" s="247" t="s">
        <v>627</v>
      </c>
      <c r="D167" s="247"/>
      <c r="E167" s="247"/>
      <c r="F167" s="248" t="s">
        <v>628</v>
      </c>
      <c r="G167" s="289"/>
      <c r="H167" s="290"/>
      <c r="I167" s="290"/>
      <c r="J167" s="247" t="s">
        <v>629</v>
      </c>
      <c r="K167" s="227"/>
    </row>
    <row r="168" spans="2:11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pans="2:11" s="1" customFormat="1" ht="15" customHeight="1">
      <c r="B169" s="255"/>
      <c r="C169" s="232" t="s">
        <v>633</v>
      </c>
      <c r="D169" s="232"/>
      <c r="E169" s="232"/>
      <c r="F169" s="253" t="s">
        <v>630</v>
      </c>
      <c r="G169" s="232"/>
      <c r="H169" s="232" t="s">
        <v>670</v>
      </c>
      <c r="I169" s="232" t="s">
        <v>632</v>
      </c>
      <c r="J169" s="232">
        <v>120</v>
      </c>
      <c r="K169" s="278"/>
    </row>
    <row r="170" spans="2:11" s="1" customFormat="1" ht="15" customHeight="1">
      <c r="B170" s="255"/>
      <c r="C170" s="232" t="s">
        <v>679</v>
      </c>
      <c r="D170" s="232"/>
      <c r="E170" s="232"/>
      <c r="F170" s="253" t="s">
        <v>630</v>
      </c>
      <c r="G170" s="232"/>
      <c r="H170" s="232" t="s">
        <v>680</v>
      </c>
      <c r="I170" s="232" t="s">
        <v>632</v>
      </c>
      <c r="J170" s="232" t="s">
        <v>681</v>
      </c>
      <c r="K170" s="278"/>
    </row>
    <row r="171" spans="2:11" s="1" customFormat="1" ht="15" customHeight="1">
      <c r="B171" s="255"/>
      <c r="C171" s="232" t="s">
        <v>578</v>
      </c>
      <c r="D171" s="232"/>
      <c r="E171" s="232"/>
      <c r="F171" s="253" t="s">
        <v>630</v>
      </c>
      <c r="G171" s="232"/>
      <c r="H171" s="232" t="s">
        <v>697</v>
      </c>
      <c r="I171" s="232" t="s">
        <v>632</v>
      </c>
      <c r="J171" s="232" t="s">
        <v>681</v>
      </c>
      <c r="K171" s="278"/>
    </row>
    <row r="172" spans="2:11" s="1" customFormat="1" ht="15" customHeight="1">
      <c r="B172" s="255"/>
      <c r="C172" s="232" t="s">
        <v>635</v>
      </c>
      <c r="D172" s="232"/>
      <c r="E172" s="232"/>
      <c r="F172" s="253" t="s">
        <v>636</v>
      </c>
      <c r="G172" s="232"/>
      <c r="H172" s="232" t="s">
        <v>697</v>
      </c>
      <c r="I172" s="232" t="s">
        <v>632</v>
      </c>
      <c r="J172" s="232">
        <v>50</v>
      </c>
      <c r="K172" s="278"/>
    </row>
    <row r="173" spans="2:11" s="1" customFormat="1" ht="15" customHeight="1">
      <c r="B173" s="255"/>
      <c r="C173" s="232" t="s">
        <v>638</v>
      </c>
      <c r="D173" s="232"/>
      <c r="E173" s="232"/>
      <c r="F173" s="253" t="s">
        <v>630</v>
      </c>
      <c r="G173" s="232"/>
      <c r="H173" s="232" t="s">
        <v>697</v>
      </c>
      <c r="I173" s="232" t="s">
        <v>640</v>
      </c>
      <c r="J173" s="232"/>
      <c r="K173" s="278"/>
    </row>
    <row r="174" spans="2:11" s="1" customFormat="1" ht="15" customHeight="1">
      <c r="B174" s="255"/>
      <c r="C174" s="232" t="s">
        <v>649</v>
      </c>
      <c r="D174" s="232"/>
      <c r="E174" s="232"/>
      <c r="F174" s="253" t="s">
        <v>636</v>
      </c>
      <c r="G174" s="232"/>
      <c r="H174" s="232" t="s">
        <v>697</v>
      </c>
      <c r="I174" s="232" t="s">
        <v>632</v>
      </c>
      <c r="J174" s="232">
        <v>50</v>
      </c>
      <c r="K174" s="278"/>
    </row>
    <row r="175" spans="2:11" s="1" customFormat="1" ht="15" customHeight="1">
      <c r="B175" s="255"/>
      <c r="C175" s="232" t="s">
        <v>657</v>
      </c>
      <c r="D175" s="232"/>
      <c r="E175" s="232"/>
      <c r="F175" s="253" t="s">
        <v>636</v>
      </c>
      <c r="G175" s="232"/>
      <c r="H175" s="232" t="s">
        <v>697</v>
      </c>
      <c r="I175" s="232" t="s">
        <v>632</v>
      </c>
      <c r="J175" s="232">
        <v>50</v>
      </c>
      <c r="K175" s="278"/>
    </row>
    <row r="176" spans="2:11" s="1" customFormat="1" ht="15" customHeight="1">
      <c r="B176" s="255"/>
      <c r="C176" s="232" t="s">
        <v>655</v>
      </c>
      <c r="D176" s="232"/>
      <c r="E176" s="232"/>
      <c r="F176" s="253" t="s">
        <v>636</v>
      </c>
      <c r="G176" s="232"/>
      <c r="H176" s="232" t="s">
        <v>697</v>
      </c>
      <c r="I176" s="232" t="s">
        <v>632</v>
      </c>
      <c r="J176" s="232">
        <v>50</v>
      </c>
      <c r="K176" s="278"/>
    </row>
    <row r="177" spans="2:11" s="1" customFormat="1" ht="15" customHeight="1">
      <c r="B177" s="255"/>
      <c r="C177" s="232" t="s">
        <v>103</v>
      </c>
      <c r="D177" s="232"/>
      <c r="E177" s="232"/>
      <c r="F177" s="253" t="s">
        <v>630</v>
      </c>
      <c r="G177" s="232"/>
      <c r="H177" s="232" t="s">
        <v>698</v>
      </c>
      <c r="I177" s="232" t="s">
        <v>699</v>
      </c>
      <c r="J177" s="232"/>
      <c r="K177" s="278"/>
    </row>
    <row r="178" spans="2:11" s="1" customFormat="1" ht="15" customHeight="1">
      <c r="B178" s="255"/>
      <c r="C178" s="232" t="s">
        <v>61</v>
      </c>
      <c r="D178" s="232"/>
      <c r="E178" s="232"/>
      <c r="F178" s="253" t="s">
        <v>630</v>
      </c>
      <c r="G178" s="232"/>
      <c r="H178" s="232" t="s">
        <v>700</v>
      </c>
      <c r="I178" s="232" t="s">
        <v>701</v>
      </c>
      <c r="J178" s="232">
        <v>1</v>
      </c>
      <c r="K178" s="278"/>
    </row>
    <row r="179" spans="2:11" s="1" customFormat="1" ht="15" customHeight="1">
      <c r="B179" s="255"/>
      <c r="C179" s="232" t="s">
        <v>57</v>
      </c>
      <c r="D179" s="232"/>
      <c r="E179" s="232"/>
      <c r="F179" s="253" t="s">
        <v>630</v>
      </c>
      <c r="G179" s="232"/>
      <c r="H179" s="232" t="s">
        <v>702</v>
      </c>
      <c r="I179" s="232" t="s">
        <v>632</v>
      </c>
      <c r="J179" s="232">
        <v>20</v>
      </c>
      <c r="K179" s="278"/>
    </row>
    <row r="180" spans="2:11" s="1" customFormat="1" ht="15" customHeight="1">
      <c r="B180" s="255"/>
      <c r="C180" s="232" t="s">
        <v>58</v>
      </c>
      <c r="D180" s="232"/>
      <c r="E180" s="232"/>
      <c r="F180" s="253" t="s">
        <v>630</v>
      </c>
      <c r="G180" s="232"/>
      <c r="H180" s="232" t="s">
        <v>703</v>
      </c>
      <c r="I180" s="232" t="s">
        <v>632</v>
      </c>
      <c r="J180" s="232">
        <v>255</v>
      </c>
      <c r="K180" s="278"/>
    </row>
    <row r="181" spans="2:11" s="1" customFormat="1" ht="15" customHeight="1">
      <c r="B181" s="255"/>
      <c r="C181" s="232" t="s">
        <v>104</v>
      </c>
      <c r="D181" s="232"/>
      <c r="E181" s="232"/>
      <c r="F181" s="253" t="s">
        <v>630</v>
      </c>
      <c r="G181" s="232"/>
      <c r="H181" s="232" t="s">
        <v>594</v>
      </c>
      <c r="I181" s="232" t="s">
        <v>632</v>
      </c>
      <c r="J181" s="232">
        <v>10</v>
      </c>
      <c r="K181" s="278"/>
    </row>
    <row r="182" spans="2:11" s="1" customFormat="1" ht="15" customHeight="1">
      <c r="B182" s="255"/>
      <c r="C182" s="232" t="s">
        <v>105</v>
      </c>
      <c r="D182" s="232"/>
      <c r="E182" s="232"/>
      <c r="F182" s="253" t="s">
        <v>630</v>
      </c>
      <c r="G182" s="232"/>
      <c r="H182" s="232" t="s">
        <v>704</v>
      </c>
      <c r="I182" s="232" t="s">
        <v>665</v>
      </c>
      <c r="J182" s="232"/>
      <c r="K182" s="278"/>
    </row>
    <row r="183" spans="2:11" s="1" customFormat="1" ht="15" customHeight="1">
      <c r="B183" s="255"/>
      <c r="C183" s="232" t="s">
        <v>705</v>
      </c>
      <c r="D183" s="232"/>
      <c r="E183" s="232"/>
      <c r="F183" s="253" t="s">
        <v>630</v>
      </c>
      <c r="G183" s="232"/>
      <c r="H183" s="232" t="s">
        <v>706</v>
      </c>
      <c r="I183" s="232" t="s">
        <v>665</v>
      </c>
      <c r="J183" s="232"/>
      <c r="K183" s="278"/>
    </row>
    <row r="184" spans="2:11" s="1" customFormat="1" ht="15" customHeight="1">
      <c r="B184" s="255"/>
      <c r="C184" s="232" t="s">
        <v>694</v>
      </c>
      <c r="D184" s="232"/>
      <c r="E184" s="232"/>
      <c r="F184" s="253" t="s">
        <v>630</v>
      </c>
      <c r="G184" s="232"/>
      <c r="H184" s="232" t="s">
        <v>707</v>
      </c>
      <c r="I184" s="232" t="s">
        <v>665</v>
      </c>
      <c r="J184" s="232"/>
      <c r="K184" s="278"/>
    </row>
    <row r="185" spans="2:11" s="1" customFormat="1" ht="15" customHeight="1">
      <c r="B185" s="255"/>
      <c r="C185" s="232" t="s">
        <v>107</v>
      </c>
      <c r="D185" s="232"/>
      <c r="E185" s="232"/>
      <c r="F185" s="253" t="s">
        <v>636</v>
      </c>
      <c r="G185" s="232"/>
      <c r="H185" s="232" t="s">
        <v>708</v>
      </c>
      <c r="I185" s="232" t="s">
        <v>632</v>
      </c>
      <c r="J185" s="232">
        <v>50</v>
      </c>
      <c r="K185" s="278"/>
    </row>
    <row r="186" spans="2:11" s="1" customFormat="1" ht="15" customHeight="1">
      <c r="B186" s="255"/>
      <c r="C186" s="232" t="s">
        <v>709</v>
      </c>
      <c r="D186" s="232"/>
      <c r="E186" s="232"/>
      <c r="F186" s="253" t="s">
        <v>636</v>
      </c>
      <c r="G186" s="232"/>
      <c r="H186" s="232" t="s">
        <v>710</v>
      </c>
      <c r="I186" s="232" t="s">
        <v>711</v>
      </c>
      <c r="J186" s="232"/>
      <c r="K186" s="278"/>
    </row>
    <row r="187" spans="2:11" s="1" customFormat="1" ht="15" customHeight="1">
      <c r="B187" s="255"/>
      <c r="C187" s="232" t="s">
        <v>712</v>
      </c>
      <c r="D187" s="232"/>
      <c r="E187" s="232"/>
      <c r="F187" s="253" t="s">
        <v>636</v>
      </c>
      <c r="G187" s="232"/>
      <c r="H187" s="232" t="s">
        <v>713</v>
      </c>
      <c r="I187" s="232" t="s">
        <v>711</v>
      </c>
      <c r="J187" s="232"/>
      <c r="K187" s="278"/>
    </row>
    <row r="188" spans="2:11" s="1" customFormat="1" ht="15" customHeight="1">
      <c r="B188" s="255"/>
      <c r="C188" s="232" t="s">
        <v>714</v>
      </c>
      <c r="D188" s="232"/>
      <c r="E188" s="232"/>
      <c r="F188" s="253" t="s">
        <v>636</v>
      </c>
      <c r="G188" s="232"/>
      <c r="H188" s="232" t="s">
        <v>715</v>
      </c>
      <c r="I188" s="232" t="s">
        <v>711</v>
      </c>
      <c r="J188" s="232"/>
      <c r="K188" s="278"/>
    </row>
    <row r="189" spans="2:11" s="1" customFormat="1" ht="15" customHeight="1">
      <c r="B189" s="255"/>
      <c r="C189" s="291" t="s">
        <v>716</v>
      </c>
      <c r="D189" s="232"/>
      <c r="E189" s="232"/>
      <c r="F189" s="253" t="s">
        <v>636</v>
      </c>
      <c r="G189" s="232"/>
      <c r="H189" s="232" t="s">
        <v>717</v>
      </c>
      <c r="I189" s="232" t="s">
        <v>718</v>
      </c>
      <c r="J189" s="292" t="s">
        <v>719</v>
      </c>
      <c r="K189" s="278"/>
    </row>
    <row r="190" spans="2:11" s="1" customFormat="1" ht="15" customHeight="1">
      <c r="B190" s="255"/>
      <c r="C190" s="291" t="s">
        <v>46</v>
      </c>
      <c r="D190" s="232"/>
      <c r="E190" s="232"/>
      <c r="F190" s="253" t="s">
        <v>630</v>
      </c>
      <c r="G190" s="232"/>
      <c r="H190" s="229" t="s">
        <v>720</v>
      </c>
      <c r="I190" s="232" t="s">
        <v>721</v>
      </c>
      <c r="J190" s="232"/>
      <c r="K190" s="278"/>
    </row>
    <row r="191" spans="2:11" s="1" customFormat="1" ht="15" customHeight="1">
      <c r="B191" s="255"/>
      <c r="C191" s="291" t="s">
        <v>722</v>
      </c>
      <c r="D191" s="232"/>
      <c r="E191" s="232"/>
      <c r="F191" s="253" t="s">
        <v>630</v>
      </c>
      <c r="G191" s="232"/>
      <c r="H191" s="232" t="s">
        <v>723</v>
      </c>
      <c r="I191" s="232" t="s">
        <v>665</v>
      </c>
      <c r="J191" s="232"/>
      <c r="K191" s="278"/>
    </row>
    <row r="192" spans="2:11" s="1" customFormat="1" ht="15" customHeight="1">
      <c r="B192" s="255"/>
      <c r="C192" s="291" t="s">
        <v>724</v>
      </c>
      <c r="D192" s="232"/>
      <c r="E192" s="232"/>
      <c r="F192" s="253" t="s">
        <v>630</v>
      </c>
      <c r="G192" s="232"/>
      <c r="H192" s="232" t="s">
        <v>725</v>
      </c>
      <c r="I192" s="232" t="s">
        <v>665</v>
      </c>
      <c r="J192" s="232"/>
      <c r="K192" s="278"/>
    </row>
    <row r="193" spans="2:11" s="1" customFormat="1" ht="15" customHeight="1">
      <c r="B193" s="255"/>
      <c r="C193" s="291" t="s">
        <v>726</v>
      </c>
      <c r="D193" s="232"/>
      <c r="E193" s="232"/>
      <c r="F193" s="253" t="s">
        <v>636</v>
      </c>
      <c r="G193" s="232"/>
      <c r="H193" s="232" t="s">
        <v>727</v>
      </c>
      <c r="I193" s="232" t="s">
        <v>665</v>
      </c>
      <c r="J193" s="232"/>
      <c r="K193" s="278"/>
    </row>
    <row r="194" spans="2:11" s="1" customFormat="1" ht="15" customHeight="1">
      <c r="B194" s="284"/>
      <c r="C194" s="293"/>
      <c r="D194" s="264"/>
      <c r="E194" s="264"/>
      <c r="F194" s="264"/>
      <c r="G194" s="264"/>
      <c r="H194" s="264"/>
      <c r="I194" s="264"/>
      <c r="J194" s="264"/>
      <c r="K194" s="285"/>
    </row>
    <row r="195" spans="2:11" s="1" customFormat="1" ht="18.75" customHeight="1">
      <c r="B195" s="266"/>
      <c r="C195" s="276"/>
      <c r="D195" s="276"/>
      <c r="E195" s="276"/>
      <c r="F195" s="286"/>
      <c r="G195" s="276"/>
      <c r="H195" s="276"/>
      <c r="I195" s="276"/>
      <c r="J195" s="276"/>
      <c r="K195" s="266"/>
    </row>
    <row r="196" spans="2:11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pans="2:11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pans="2:11" s="1" customFormat="1" ht="13.5">
      <c r="B198" s="221"/>
      <c r="C198" s="222"/>
      <c r="D198" s="222"/>
      <c r="E198" s="222"/>
      <c r="F198" s="222"/>
      <c r="G198" s="222"/>
      <c r="H198" s="222"/>
      <c r="I198" s="222"/>
      <c r="J198" s="222"/>
      <c r="K198" s="223"/>
    </row>
    <row r="199" spans="2:11" s="1" customFormat="1" ht="21">
      <c r="B199" s="224"/>
      <c r="C199" s="352" t="s">
        <v>728</v>
      </c>
      <c r="D199" s="352"/>
      <c r="E199" s="352"/>
      <c r="F199" s="352"/>
      <c r="G199" s="352"/>
      <c r="H199" s="352"/>
      <c r="I199" s="352"/>
      <c r="J199" s="352"/>
      <c r="K199" s="225"/>
    </row>
    <row r="200" spans="2:11" s="1" customFormat="1" ht="25.5" customHeight="1">
      <c r="B200" s="224"/>
      <c r="C200" s="294" t="s">
        <v>729</v>
      </c>
      <c r="D200" s="294"/>
      <c r="E200" s="294"/>
      <c r="F200" s="294" t="s">
        <v>730</v>
      </c>
      <c r="G200" s="295"/>
      <c r="H200" s="353" t="s">
        <v>731</v>
      </c>
      <c r="I200" s="353"/>
      <c r="J200" s="353"/>
      <c r="K200" s="225"/>
    </row>
    <row r="201" spans="2:11" s="1" customFormat="1" ht="5.25" customHeight="1">
      <c r="B201" s="255"/>
      <c r="C201" s="250"/>
      <c r="D201" s="250"/>
      <c r="E201" s="250"/>
      <c r="F201" s="250"/>
      <c r="G201" s="276"/>
      <c r="H201" s="250"/>
      <c r="I201" s="250"/>
      <c r="J201" s="250"/>
      <c r="K201" s="278"/>
    </row>
    <row r="202" spans="2:11" s="1" customFormat="1" ht="15" customHeight="1">
      <c r="B202" s="255"/>
      <c r="C202" s="232" t="s">
        <v>721</v>
      </c>
      <c r="D202" s="232"/>
      <c r="E202" s="232"/>
      <c r="F202" s="253" t="s">
        <v>47</v>
      </c>
      <c r="G202" s="232"/>
      <c r="H202" s="354" t="s">
        <v>732</v>
      </c>
      <c r="I202" s="354"/>
      <c r="J202" s="354"/>
      <c r="K202" s="278"/>
    </row>
    <row r="203" spans="2:11" s="1" customFormat="1" ht="15" customHeight="1">
      <c r="B203" s="255"/>
      <c r="C203" s="232"/>
      <c r="D203" s="232"/>
      <c r="E203" s="232"/>
      <c r="F203" s="253" t="s">
        <v>48</v>
      </c>
      <c r="G203" s="232"/>
      <c r="H203" s="354" t="s">
        <v>733</v>
      </c>
      <c r="I203" s="354"/>
      <c r="J203" s="354"/>
      <c r="K203" s="278"/>
    </row>
    <row r="204" spans="2:11" s="1" customFormat="1" ht="15" customHeight="1">
      <c r="B204" s="255"/>
      <c r="C204" s="232"/>
      <c r="D204" s="232"/>
      <c r="E204" s="232"/>
      <c r="F204" s="253" t="s">
        <v>51</v>
      </c>
      <c r="G204" s="232"/>
      <c r="H204" s="354" t="s">
        <v>734</v>
      </c>
      <c r="I204" s="354"/>
      <c r="J204" s="354"/>
      <c r="K204" s="278"/>
    </row>
    <row r="205" spans="2:11" s="1" customFormat="1" ht="15" customHeight="1">
      <c r="B205" s="255"/>
      <c r="C205" s="232"/>
      <c r="D205" s="232"/>
      <c r="E205" s="232"/>
      <c r="F205" s="253" t="s">
        <v>49</v>
      </c>
      <c r="G205" s="232"/>
      <c r="H205" s="354" t="s">
        <v>735</v>
      </c>
      <c r="I205" s="354"/>
      <c r="J205" s="354"/>
      <c r="K205" s="278"/>
    </row>
    <row r="206" spans="2:11" s="1" customFormat="1" ht="15" customHeight="1">
      <c r="B206" s="255"/>
      <c r="C206" s="232"/>
      <c r="D206" s="232"/>
      <c r="E206" s="232"/>
      <c r="F206" s="253" t="s">
        <v>50</v>
      </c>
      <c r="G206" s="232"/>
      <c r="H206" s="354" t="s">
        <v>736</v>
      </c>
      <c r="I206" s="354"/>
      <c r="J206" s="354"/>
      <c r="K206" s="278"/>
    </row>
    <row r="207" spans="2:11" s="1" customFormat="1" ht="15" customHeight="1">
      <c r="B207" s="255"/>
      <c r="C207" s="232"/>
      <c r="D207" s="232"/>
      <c r="E207" s="232"/>
      <c r="F207" s="253"/>
      <c r="G207" s="232"/>
      <c r="H207" s="232"/>
      <c r="I207" s="232"/>
      <c r="J207" s="232"/>
      <c r="K207" s="278"/>
    </row>
    <row r="208" spans="2:11" s="1" customFormat="1" ht="15" customHeight="1">
      <c r="B208" s="255"/>
      <c r="C208" s="232" t="s">
        <v>677</v>
      </c>
      <c r="D208" s="232"/>
      <c r="E208" s="232"/>
      <c r="F208" s="253" t="s">
        <v>80</v>
      </c>
      <c r="G208" s="232"/>
      <c r="H208" s="354" t="s">
        <v>737</v>
      </c>
      <c r="I208" s="354"/>
      <c r="J208" s="354"/>
      <c r="K208" s="278"/>
    </row>
    <row r="209" spans="2:11" s="1" customFormat="1" ht="15" customHeight="1">
      <c r="B209" s="255"/>
      <c r="C209" s="232"/>
      <c r="D209" s="232"/>
      <c r="E209" s="232"/>
      <c r="F209" s="253" t="s">
        <v>574</v>
      </c>
      <c r="G209" s="232"/>
      <c r="H209" s="354" t="s">
        <v>575</v>
      </c>
      <c r="I209" s="354"/>
      <c r="J209" s="354"/>
      <c r="K209" s="278"/>
    </row>
    <row r="210" spans="2:11" s="1" customFormat="1" ht="15" customHeight="1">
      <c r="B210" s="255"/>
      <c r="C210" s="232"/>
      <c r="D210" s="232"/>
      <c r="E210" s="232"/>
      <c r="F210" s="253" t="s">
        <v>572</v>
      </c>
      <c r="G210" s="232"/>
      <c r="H210" s="354" t="s">
        <v>738</v>
      </c>
      <c r="I210" s="354"/>
      <c r="J210" s="354"/>
      <c r="K210" s="278"/>
    </row>
    <row r="211" spans="2:11" s="1" customFormat="1" ht="15" customHeight="1">
      <c r="B211" s="296"/>
      <c r="C211" s="232"/>
      <c r="D211" s="232"/>
      <c r="E211" s="232"/>
      <c r="F211" s="253" t="s">
        <v>87</v>
      </c>
      <c r="G211" s="291"/>
      <c r="H211" s="355" t="s">
        <v>88</v>
      </c>
      <c r="I211" s="355"/>
      <c r="J211" s="355"/>
      <c r="K211" s="297"/>
    </row>
    <row r="212" spans="2:11" s="1" customFormat="1" ht="15" customHeight="1">
      <c r="B212" s="296"/>
      <c r="C212" s="232"/>
      <c r="D212" s="232"/>
      <c r="E212" s="232"/>
      <c r="F212" s="253" t="s">
        <v>576</v>
      </c>
      <c r="G212" s="291"/>
      <c r="H212" s="355" t="s">
        <v>739</v>
      </c>
      <c r="I212" s="355"/>
      <c r="J212" s="355"/>
      <c r="K212" s="297"/>
    </row>
    <row r="213" spans="2:11" s="1" customFormat="1" ht="15" customHeight="1">
      <c r="B213" s="296"/>
      <c r="C213" s="232"/>
      <c r="D213" s="232"/>
      <c r="E213" s="232"/>
      <c r="F213" s="253"/>
      <c r="G213" s="291"/>
      <c r="H213" s="282"/>
      <c r="I213" s="282"/>
      <c r="J213" s="282"/>
      <c r="K213" s="297"/>
    </row>
    <row r="214" spans="2:11" s="1" customFormat="1" ht="15" customHeight="1">
      <c r="B214" s="296"/>
      <c r="C214" s="232" t="s">
        <v>701</v>
      </c>
      <c r="D214" s="232"/>
      <c r="E214" s="232"/>
      <c r="F214" s="253">
        <v>1</v>
      </c>
      <c r="G214" s="291"/>
      <c r="H214" s="355" t="s">
        <v>740</v>
      </c>
      <c r="I214" s="355"/>
      <c r="J214" s="355"/>
      <c r="K214" s="297"/>
    </row>
    <row r="215" spans="2:11" s="1" customFormat="1" ht="15" customHeight="1">
      <c r="B215" s="296"/>
      <c r="C215" s="232"/>
      <c r="D215" s="232"/>
      <c r="E215" s="232"/>
      <c r="F215" s="253">
        <v>2</v>
      </c>
      <c r="G215" s="291"/>
      <c r="H215" s="355" t="s">
        <v>741</v>
      </c>
      <c r="I215" s="355"/>
      <c r="J215" s="355"/>
      <c r="K215" s="297"/>
    </row>
    <row r="216" spans="2:11" s="1" customFormat="1" ht="15" customHeight="1">
      <c r="B216" s="296"/>
      <c r="C216" s="232"/>
      <c r="D216" s="232"/>
      <c r="E216" s="232"/>
      <c r="F216" s="253">
        <v>3</v>
      </c>
      <c r="G216" s="291"/>
      <c r="H216" s="355" t="s">
        <v>742</v>
      </c>
      <c r="I216" s="355"/>
      <c r="J216" s="355"/>
      <c r="K216" s="297"/>
    </row>
    <row r="217" spans="2:11" s="1" customFormat="1" ht="15" customHeight="1">
      <c r="B217" s="296"/>
      <c r="C217" s="232"/>
      <c r="D217" s="232"/>
      <c r="E217" s="232"/>
      <c r="F217" s="253">
        <v>4</v>
      </c>
      <c r="G217" s="291"/>
      <c r="H217" s="355" t="s">
        <v>743</v>
      </c>
      <c r="I217" s="355"/>
      <c r="J217" s="355"/>
      <c r="K217" s="297"/>
    </row>
    <row r="218" spans="2:11" s="1" customFormat="1" ht="12.75" customHeight="1">
      <c r="B218" s="298"/>
      <c r="C218" s="299"/>
      <c r="D218" s="299"/>
      <c r="E218" s="299"/>
      <c r="F218" s="299"/>
      <c r="G218" s="299"/>
      <c r="H218" s="299"/>
      <c r="I218" s="299"/>
      <c r="J218" s="299"/>
      <c r="K218" s="30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6" ma:contentTypeDescription="Vytvoří nový dokument" ma:contentTypeScope="" ma:versionID="8d8d9dd582028226adfc0bd41149cc9b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be3f9b76e4e59467e244ca7a31aad7d5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5c542bf-287f-4499-912b-f0f8babe9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2a7fbb-9f1d-4475-9e8f-d7307b636a27}" ma:internalName="TaxCatchAll" ma:showField="CatchAllData" ma:web="147aa99e-183b-4023-8396-59356c8a6d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422D6B-5FAB-4F18-9FDB-EB248477C6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10A7E6-CBDC-45E6-B9CD-3DD6F63302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856090-6b28-40d5-850f-6f023fb8dfed"/>
    <ds:schemaRef ds:uri="147aa99e-183b-4023-8396-59356c8a6d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PROINK2 - Oprava chodníku...</vt:lpstr>
      <vt:lpstr>SO 02 - Výměna kabelů VO ...</vt:lpstr>
      <vt:lpstr>VON - Vedlejší a ostatní ...</vt:lpstr>
      <vt:lpstr>Pokyny pro vyplnění</vt:lpstr>
      <vt:lpstr>'PROINK2 - Oprava chodníku...'!Názvy_tisku</vt:lpstr>
      <vt:lpstr>'Rekapitulace stavby'!Názvy_tisku</vt:lpstr>
      <vt:lpstr>'SO 02 - Výměna kabelů VO ...'!Názvy_tisku</vt:lpstr>
      <vt:lpstr>'VON - Vedlejší a ostatní ...'!Názvy_tisku</vt:lpstr>
      <vt:lpstr>'Pokyny pro vyplnění'!Oblast_tisku</vt:lpstr>
      <vt:lpstr>'PROINK2 - Oprava chodníku...'!Oblast_tisku</vt:lpstr>
      <vt:lpstr>'Rekapitulace stavby'!Oblast_tisku</vt:lpstr>
      <vt:lpstr>'SO 02 - Výměna kabelů VO ...'!Oblast_tisku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2023-04-25T11:48:06Z</dcterms:created>
  <dcterms:modified xsi:type="dcterms:W3CDTF">2023-04-25T11:51:20Z</dcterms:modified>
</cp:coreProperties>
</file>